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с 26.10.2016" sheetId="1" r:id="rId1"/>
    <sheet name="с 01.07" sheetId="2" r:id="rId2"/>
    <sheet name="с 11.04.2016" sheetId="3" r:id="rId3"/>
    <sheet name="на 01.01.2016 год (2)" sheetId="4" r:id="rId4"/>
    <sheet name="на 01.01.2016 год" sheetId="5" r:id="rId5"/>
    <sheet name="на 2016 с секр" sheetId="6" r:id="rId6"/>
    <sheet name="на 01.07.2015 год  (2)" sheetId="7" r:id="rId7"/>
  </sheets>
  <definedNames/>
  <calcPr fullCalcOnLoad="1"/>
</workbook>
</file>

<file path=xl/sharedStrings.xml><?xml version="1.0" encoding="utf-8"?>
<sst xmlns="http://schemas.openxmlformats.org/spreadsheetml/2006/main" count="661" uniqueCount="70">
  <si>
    <t xml:space="preserve">             Приложение к Постановлению от 30.06.2015 г. № 70</t>
  </si>
  <si>
    <t>ШТАТНОЕ  РАСПИСАНИЕ</t>
  </si>
  <si>
    <t>Аппарата Администрации Семичанского сельского поселения на 2015 год</t>
  </si>
  <si>
    <t xml:space="preserve">№ </t>
  </si>
  <si>
    <t>должность</t>
  </si>
  <si>
    <t>кол.</t>
  </si>
  <si>
    <t>ОКЛАД</t>
  </si>
  <si>
    <t xml:space="preserve">квалиф    надбавка </t>
  </si>
  <si>
    <t>премия</t>
  </si>
  <si>
    <t>денежное</t>
  </si>
  <si>
    <t>работа с</t>
  </si>
  <si>
    <t>надбавка</t>
  </si>
  <si>
    <t>надбавка за</t>
  </si>
  <si>
    <t>ИТОГО</t>
  </si>
  <si>
    <t>Безводные</t>
  </si>
  <si>
    <t xml:space="preserve">Всего </t>
  </si>
  <si>
    <t>компенсация  на лечение</t>
  </si>
  <si>
    <t>материальная помощь (1 оклад)</t>
  </si>
  <si>
    <t>единовременная выплата к отп</t>
  </si>
  <si>
    <t>ВСЕГО    ФОТ</t>
  </si>
  <si>
    <t>п/п</t>
  </si>
  <si>
    <t>ед.</t>
  </si>
  <si>
    <t>содер-</t>
  </si>
  <si>
    <t>дез.сред</t>
  </si>
  <si>
    <t>за</t>
  </si>
  <si>
    <t>безаварийность</t>
  </si>
  <si>
    <t>ненор.р.д</t>
  </si>
  <si>
    <t>месячный</t>
  </si>
  <si>
    <t>%</t>
  </si>
  <si>
    <t>сумма</t>
  </si>
  <si>
    <t>жание</t>
  </si>
  <si>
    <t>клас 25%</t>
  </si>
  <si>
    <t>фонд</t>
  </si>
  <si>
    <t>Глава Администрации</t>
  </si>
  <si>
    <t>-</t>
  </si>
  <si>
    <t>Сектор экономики и финансов</t>
  </si>
  <si>
    <t>Нач сектора экон. и финансов</t>
  </si>
  <si>
    <t xml:space="preserve">Гл. cпециалист </t>
  </si>
  <si>
    <t>Специал-финансист 2к</t>
  </si>
  <si>
    <t xml:space="preserve">Спец.1 к по вопросам имущ и земельн отношений                                                                                                                                                                                              </t>
  </si>
  <si>
    <t>Сп.2 к по вопросам  муниц.хозяйства</t>
  </si>
  <si>
    <t xml:space="preserve">Спец. 2 к по правовой и кадр.работе </t>
  </si>
  <si>
    <t>Инспек.по вопросам физ.культуры и спорта</t>
  </si>
  <si>
    <t>водитель</t>
  </si>
  <si>
    <t>сторож</t>
  </si>
  <si>
    <t>Истопник</t>
  </si>
  <si>
    <t>уборщик помещ</t>
  </si>
  <si>
    <t>37</t>
  </si>
  <si>
    <t>истопник</t>
  </si>
  <si>
    <t>15</t>
  </si>
  <si>
    <t>ВСЕГО</t>
  </si>
  <si>
    <t>Инспектор по воинскому учету</t>
  </si>
  <si>
    <t>ВСЕГО по МО</t>
  </si>
  <si>
    <t>Начальник сектора экономики и финансов</t>
  </si>
  <si>
    <t>Г.Г.Жигунова</t>
  </si>
  <si>
    <t>ежемесячное денежное поощрение/премия</t>
  </si>
  <si>
    <t>надбавка  за выслугу лет</t>
  </si>
  <si>
    <t>итого муницип.служ</t>
  </si>
  <si>
    <t>надбавка за особ. услов.мун служб</t>
  </si>
  <si>
    <t>надбавка  за интенсивность</t>
  </si>
  <si>
    <t>материальная помощь</t>
  </si>
  <si>
    <t>доплата до МРОТ  6204 (3722.40)</t>
  </si>
  <si>
    <t>Аппарата Администрации Семичанского сельского поселения на 2016 год</t>
  </si>
  <si>
    <t xml:space="preserve">             Приложение к Постановлению от 30.12.2015 г. № 233</t>
  </si>
  <si>
    <t xml:space="preserve">материальная помощь </t>
  </si>
  <si>
    <t xml:space="preserve">             Приложение 2 к постановлению от 30.12.2015 г. № 233</t>
  </si>
  <si>
    <t xml:space="preserve">             Приложение 2 к постановлению от 30.12.2015 г. № 68</t>
  </si>
  <si>
    <t>доплата до МРОТ  7500 (4500)</t>
  </si>
  <si>
    <t xml:space="preserve">             Приложение 1 к постановлению от 28.06.2016 г. № 117</t>
  </si>
  <si>
    <t>Приложение                                                                                                                                                                                        к постановлению Администрации Семичанского сельского поселеня от 26.10.2016г № 166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</si>
</sst>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5" xfId="0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7" fillId="0" borderId="10" xfId="0" applyFont="1" applyBorder="1" applyAlignment="1">
      <alignment vertical="justify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9" fontId="2" fillId="0" borderId="0" xfId="55" applyFont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9" fontId="7" fillId="0" borderId="2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horizontal="right"/>
    </xf>
    <xf numFmtId="2" fontId="2" fillId="33" borderId="15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0" fontId="8" fillId="0" borderId="15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NumberFormat="1" applyFont="1" applyFill="1" applyAlignment="1">
      <alignment horizontal="righ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" fontId="7" fillId="0" borderId="21" xfId="0" applyNumberFormat="1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 wrapText="1"/>
    </xf>
    <xf numFmtId="1" fontId="7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" fontId="7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zoomScale="120" zoomScaleSheetLayoutView="120" zoomScalePageLayoutView="0" workbookViewId="0" topLeftCell="A1">
      <pane xSplit="2" ySplit="13" topLeftCell="N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5" sqref="G15"/>
    </sheetView>
  </sheetViews>
  <sheetFormatPr defaultColWidth="9.140625" defaultRowHeight="12.75"/>
  <cols>
    <col min="1" max="1" width="2.7109375" style="1" customWidth="1"/>
    <col min="2" max="2" width="14.421875" style="1" customWidth="1"/>
    <col min="3" max="3" width="4.421875" style="1" customWidth="1"/>
    <col min="4" max="4" width="8.28125" style="1" customWidth="1"/>
    <col min="5" max="5" width="4.28125" style="1" customWidth="1"/>
    <col min="6" max="6" width="7.8515625" style="1" customWidth="1"/>
    <col min="7" max="7" width="4.421875" style="1" customWidth="1"/>
    <col min="8" max="8" width="7.140625" style="1" customWidth="1"/>
    <col min="9" max="9" width="3.57421875" style="1" customWidth="1"/>
    <col min="10" max="10" width="7.8515625" style="1" customWidth="1"/>
    <col min="11" max="11" width="3.421875" style="1" customWidth="1"/>
    <col min="12" max="12" width="7.7109375" style="1" customWidth="1"/>
    <col min="13" max="13" width="4.00390625" style="1" customWidth="1"/>
    <col min="14" max="14" width="6.7109375" style="1" customWidth="1"/>
    <col min="15" max="15" width="4.7109375" style="1" customWidth="1"/>
    <col min="16" max="16" width="8.8515625" style="1" customWidth="1"/>
    <col min="17" max="17" width="6.00390625" style="1" hidden="1" customWidth="1"/>
    <col min="18" max="18" width="0.13671875" style="1" customWidth="1"/>
    <col min="19" max="19" width="7.28125" style="1" customWidth="1"/>
    <col min="20" max="20" width="4.421875" style="1" customWidth="1"/>
    <col min="21" max="21" width="7.28125" style="1" customWidth="1"/>
    <col min="22" max="23" width="9.00390625" style="1" customWidth="1"/>
    <col min="24" max="24" width="2.8515625" style="24" customWidth="1"/>
    <col min="25" max="25" width="8.00390625" style="1" customWidth="1"/>
    <col min="26" max="26" width="9.140625" style="1" customWidth="1"/>
    <col min="27" max="27" width="6.7109375" style="25" customWidth="1"/>
    <col min="28" max="28" width="6.00390625" style="24" customWidth="1"/>
    <col min="29" max="29" width="7.140625" style="24" customWidth="1"/>
    <col min="30" max="16384" width="9.140625" style="1" customWidth="1"/>
  </cols>
  <sheetData>
    <row r="1" spans="18:29" ht="33.75" customHeight="1">
      <c r="R1" s="168" t="s">
        <v>69</v>
      </c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6:29" ht="12" customHeight="1" hidden="1">
      <c r="P2" s="2"/>
      <c r="Q2" s="2"/>
      <c r="R2" s="2"/>
      <c r="S2" s="3"/>
      <c r="T2" s="3"/>
      <c r="U2" s="3"/>
      <c r="V2" s="3"/>
      <c r="W2" s="3"/>
      <c r="X2" s="4"/>
      <c r="Y2" s="3"/>
      <c r="Z2" s="3"/>
      <c r="AA2" s="5"/>
      <c r="AB2" s="4"/>
      <c r="AC2" s="4"/>
    </row>
    <row r="3" spans="16:29" ht="6" customHeight="1" hidden="1">
      <c r="P3" s="7"/>
      <c r="Q3" s="7"/>
      <c r="R3" s="7"/>
      <c r="S3" s="8"/>
      <c r="T3" s="8"/>
      <c r="U3" s="169"/>
      <c r="V3" s="169"/>
      <c r="W3" s="9"/>
      <c r="X3" s="10"/>
      <c r="Y3" s="9"/>
      <c r="Z3" s="9"/>
      <c r="AA3" s="12"/>
      <c r="AB3" s="13"/>
      <c r="AC3" s="13"/>
    </row>
    <row r="4" spans="16:29" ht="12.75" customHeight="1" hidden="1">
      <c r="P4" s="7"/>
      <c r="Q4" s="7"/>
      <c r="R4" s="7"/>
      <c r="S4" s="14"/>
      <c r="T4" s="14"/>
      <c r="U4" s="14"/>
      <c r="V4" s="14"/>
      <c r="W4" s="14"/>
      <c r="X4" s="15"/>
      <c r="Y4" s="14"/>
      <c r="Z4" s="14"/>
      <c r="AA4" s="170"/>
      <c r="AB4" s="170"/>
      <c r="AC4" s="170"/>
    </row>
    <row r="5" spans="19:29" ht="5.25" customHeight="1" hidden="1">
      <c r="S5" s="14"/>
      <c r="T5" s="14"/>
      <c r="U5" s="14"/>
      <c r="V5" s="14"/>
      <c r="W5" s="14"/>
      <c r="X5" s="15"/>
      <c r="Y5" s="14"/>
      <c r="Z5" s="14"/>
      <c r="AA5" s="17"/>
      <c r="AB5" s="18"/>
      <c r="AC5" s="18"/>
    </row>
    <row r="6" spans="19:29" ht="30.75" customHeight="1">
      <c r="S6" s="20"/>
      <c r="T6" s="171"/>
      <c r="U6" s="171"/>
      <c r="V6" s="20"/>
      <c r="W6" s="20"/>
      <c r="X6" s="21"/>
      <c r="Y6" s="20"/>
      <c r="Z6" s="20"/>
      <c r="AA6" s="23"/>
      <c r="AB6" s="21"/>
      <c r="AC6" s="21"/>
    </row>
    <row r="7" spans="2:29" ht="18" customHeight="1">
      <c r="B7" s="172" t="s">
        <v>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</row>
    <row r="8" spans="2:29" ht="12.75" hidden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</row>
    <row r="9" spans="2:29" ht="22.5" customHeight="1">
      <c r="B9" s="200" t="s">
        <v>62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</row>
    <row r="10" ht="12.75" customHeight="1" thickBot="1"/>
    <row r="11" spans="1:29" s="29" customFormat="1" ht="25.5" customHeight="1">
      <c r="A11" s="26" t="s">
        <v>3</v>
      </c>
      <c r="B11" s="201" t="s">
        <v>4</v>
      </c>
      <c r="C11" s="27" t="s">
        <v>5</v>
      </c>
      <c r="D11" s="165" t="s">
        <v>6</v>
      </c>
      <c r="E11" s="180" t="s">
        <v>7</v>
      </c>
      <c r="F11" s="181"/>
      <c r="G11" s="155" t="s">
        <v>56</v>
      </c>
      <c r="H11" s="156"/>
      <c r="I11" s="180" t="s">
        <v>58</v>
      </c>
      <c r="J11" s="181"/>
      <c r="K11" s="188" t="s">
        <v>59</v>
      </c>
      <c r="L11" s="189"/>
      <c r="M11" s="192" t="s">
        <v>60</v>
      </c>
      <c r="N11" s="193"/>
      <c r="O11" s="194" t="s">
        <v>55</v>
      </c>
      <c r="P11" s="195"/>
      <c r="Q11" s="127" t="s">
        <v>9</v>
      </c>
      <c r="R11" s="128" t="s">
        <v>10</v>
      </c>
      <c r="S11" s="28" t="s">
        <v>11</v>
      </c>
      <c r="T11" s="198" t="s">
        <v>12</v>
      </c>
      <c r="U11" s="199"/>
      <c r="V11" s="127" t="s">
        <v>13</v>
      </c>
      <c r="W11" s="152" t="s">
        <v>67</v>
      </c>
      <c r="X11" s="173" t="s">
        <v>14</v>
      </c>
      <c r="Y11" s="173"/>
      <c r="Z11" s="174" t="s">
        <v>15</v>
      </c>
      <c r="AA11" s="177" t="s">
        <v>16</v>
      </c>
      <c r="AB11" s="151" t="s">
        <v>64</v>
      </c>
      <c r="AC11" s="184" t="s">
        <v>18</v>
      </c>
    </row>
    <row r="12" spans="1:29" s="29" customFormat="1" ht="36.75" customHeight="1">
      <c r="A12" s="160" t="s">
        <v>20</v>
      </c>
      <c r="B12" s="161"/>
      <c r="C12" s="161" t="s">
        <v>21</v>
      </c>
      <c r="D12" s="166"/>
      <c r="E12" s="182"/>
      <c r="F12" s="183"/>
      <c r="G12" s="157"/>
      <c r="H12" s="158"/>
      <c r="I12" s="182"/>
      <c r="J12" s="183"/>
      <c r="K12" s="190"/>
      <c r="L12" s="191"/>
      <c r="M12" s="182"/>
      <c r="N12" s="183"/>
      <c r="O12" s="196"/>
      <c r="P12" s="197"/>
      <c r="Q12" s="30" t="s">
        <v>22</v>
      </c>
      <c r="R12" s="130" t="s">
        <v>23</v>
      </c>
      <c r="S12" s="30" t="s">
        <v>24</v>
      </c>
      <c r="T12" s="131" t="s">
        <v>25</v>
      </c>
      <c r="U12" s="30" t="s">
        <v>26</v>
      </c>
      <c r="V12" s="127" t="s">
        <v>27</v>
      </c>
      <c r="W12" s="153"/>
      <c r="X12" s="163" t="s">
        <v>28</v>
      </c>
      <c r="Y12" s="152" t="s">
        <v>29</v>
      </c>
      <c r="Z12" s="175"/>
      <c r="AA12" s="178"/>
      <c r="AB12" s="151"/>
      <c r="AC12" s="185"/>
    </row>
    <row r="13" spans="1:29" s="32" customFormat="1" ht="23.25" customHeight="1" thickBot="1">
      <c r="A13" s="160"/>
      <c r="B13" s="162"/>
      <c r="C13" s="162"/>
      <c r="D13" s="167"/>
      <c r="E13" s="132" t="s">
        <v>28</v>
      </c>
      <c r="F13" s="133" t="s">
        <v>29</v>
      </c>
      <c r="G13" s="133" t="s">
        <v>28</v>
      </c>
      <c r="H13" s="133" t="s">
        <v>29</v>
      </c>
      <c r="I13" s="133" t="s">
        <v>28</v>
      </c>
      <c r="J13" s="133" t="s">
        <v>29</v>
      </c>
      <c r="K13" s="133" t="s">
        <v>28</v>
      </c>
      <c r="L13" s="133" t="s">
        <v>29</v>
      </c>
      <c r="M13" s="133" t="s">
        <v>28</v>
      </c>
      <c r="N13" s="133" t="s">
        <v>29</v>
      </c>
      <c r="O13" s="133" t="s">
        <v>28</v>
      </c>
      <c r="P13" s="133" t="s">
        <v>29</v>
      </c>
      <c r="Q13" s="134" t="s">
        <v>30</v>
      </c>
      <c r="R13" s="135">
        <v>0.12</v>
      </c>
      <c r="S13" s="31" t="s">
        <v>31</v>
      </c>
      <c r="T13" s="133" t="s">
        <v>28</v>
      </c>
      <c r="U13" s="133" t="s">
        <v>29</v>
      </c>
      <c r="V13" s="127" t="s">
        <v>32</v>
      </c>
      <c r="W13" s="154"/>
      <c r="X13" s="164"/>
      <c r="Y13" s="154"/>
      <c r="Z13" s="176"/>
      <c r="AA13" s="179"/>
      <c r="AB13" s="151"/>
      <c r="AC13" s="186"/>
    </row>
    <row r="14" spans="1:29" ht="15" customHeight="1">
      <c r="A14" s="33">
        <v>1</v>
      </c>
      <c r="B14" s="142" t="s">
        <v>33</v>
      </c>
      <c r="C14" s="35">
        <v>1</v>
      </c>
      <c r="D14" s="71">
        <f>((4330*1.12)*1.055)*2</f>
        <v>10232.656</v>
      </c>
      <c r="E14" s="35">
        <v>50</v>
      </c>
      <c r="F14" s="36">
        <f>D14*E14%</f>
        <v>5116.328</v>
      </c>
      <c r="G14" s="35">
        <v>15</v>
      </c>
      <c r="H14" s="36">
        <f>D14*G14%</f>
        <v>1534.8984</v>
      </c>
      <c r="I14" s="35">
        <v>200</v>
      </c>
      <c r="J14" s="36">
        <f>D14*I14%</f>
        <v>20465.312</v>
      </c>
      <c r="K14" s="35" t="s">
        <v>34</v>
      </c>
      <c r="L14" s="36" t="s">
        <v>34</v>
      </c>
      <c r="M14" s="35"/>
      <c r="N14" s="36"/>
      <c r="O14" s="51">
        <v>0.31</v>
      </c>
      <c r="P14" s="36">
        <f>O14*D14</f>
        <v>3172.12336</v>
      </c>
      <c r="Q14" s="37"/>
      <c r="R14" s="36"/>
      <c r="S14" s="36"/>
      <c r="T14" s="36"/>
      <c r="U14" s="36"/>
      <c r="V14" s="36">
        <f>D14+P14+F14+J14+H14</f>
        <v>40521.31776</v>
      </c>
      <c r="W14" s="36"/>
      <c r="X14" s="38">
        <v>10</v>
      </c>
      <c r="Y14" s="36">
        <f>V14*X14/100</f>
        <v>4052.131776</v>
      </c>
      <c r="Z14" s="36">
        <f>V14+Y14</f>
        <v>44573.449536</v>
      </c>
      <c r="AA14" s="40">
        <f>D14*4.8</f>
        <v>49116.7488</v>
      </c>
      <c r="AB14" s="41">
        <f>D14*1</f>
        <v>10232.656</v>
      </c>
      <c r="AC14" s="41">
        <f>D14*2</f>
        <v>20465.312</v>
      </c>
    </row>
    <row r="15" spans="1:29" ht="12.75">
      <c r="A15" s="33"/>
      <c r="B15" s="42" t="s">
        <v>35</v>
      </c>
      <c r="C15" s="43"/>
      <c r="D15" s="36"/>
      <c r="E15" s="44"/>
      <c r="F15" s="37"/>
      <c r="G15" s="44"/>
      <c r="H15" s="36"/>
      <c r="I15" s="44"/>
      <c r="J15" s="36"/>
      <c r="K15" s="44"/>
      <c r="L15" s="37"/>
      <c r="M15" s="44"/>
      <c r="N15" s="37"/>
      <c r="O15" s="44"/>
      <c r="P15" s="37"/>
      <c r="Q15" s="37"/>
      <c r="R15" s="37"/>
      <c r="S15" s="37"/>
      <c r="T15" s="37"/>
      <c r="U15" s="37"/>
      <c r="V15" s="36"/>
      <c r="W15" s="36"/>
      <c r="X15" s="38"/>
      <c r="Y15" s="36"/>
      <c r="Z15" s="36"/>
      <c r="AA15" s="45"/>
      <c r="AB15" s="46"/>
      <c r="AC15" s="46"/>
    </row>
    <row r="16" spans="1:29" ht="25.5" customHeight="1">
      <c r="A16" s="47">
        <v>2</v>
      </c>
      <c r="B16" s="48" t="s">
        <v>36</v>
      </c>
      <c r="C16" s="49">
        <v>1</v>
      </c>
      <c r="D16" s="36">
        <v>7778</v>
      </c>
      <c r="E16" s="49">
        <v>30</v>
      </c>
      <c r="F16" s="37">
        <f>D16*E16%</f>
        <v>2333.4</v>
      </c>
      <c r="G16" s="49">
        <v>15</v>
      </c>
      <c r="H16" s="36">
        <f>D16*G16%</f>
        <v>1166.7</v>
      </c>
      <c r="I16" s="49">
        <v>110</v>
      </c>
      <c r="J16" s="36">
        <f>D16*I16%</f>
        <v>8555.800000000001</v>
      </c>
      <c r="K16" s="49" t="s">
        <v>34</v>
      </c>
      <c r="L16" s="37" t="s">
        <v>34</v>
      </c>
      <c r="M16" s="49"/>
      <c r="N16" s="37"/>
      <c r="O16" s="49">
        <v>0.28</v>
      </c>
      <c r="P16" s="37">
        <f>O16*D16</f>
        <v>2177.84</v>
      </c>
      <c r="Q16" s="50"/>
      <c r="R16" s="50"/>
      <c r="S16" s="50"/>
      <c r="T16" s="37"/>
      <c r="U16" s="37"/>
      <c r="V16" s="51">
        <f>D16+F16+H16+J16+P16</f>
        <v>22011.74</v>
      </c>
      <c r="W16" s="51"/>
      <c r="X16" s="39">
        <v>10</v>
      </c>
      <c r="Y16" s="51">
        <f>V16*X16/100</f>
        <v>2201.1740000000004</v>
      </c>
      <c r="Z16" s="36">
        <f>V16+Y16</f>
        <v>24212.914</v>
      </c>
      <c r="AA16" s="45">
        <f>D16*4.8</f>
        <v>37334.4</v>
      </c>
      <c r="AB16" s="46">
        <f>D16</f>
        <v>7778</v>
      </c>
      <c r="AC16" s="46">
        <f>D16*2</f>
        <v>15556</v>
      </c>
    </row>
    <row r="17" spans="1:29" ht="27" customHeight="1">
      <c r="A17" s="47">
        <v>3</v>
      </c>
      <c r="B17" s="52" t="s">
        <v>37</v>
      </c>
      <c r="C17" s="49">
        <v>1</v>
      </c>
      <c r="D17" s="36">
        <v>6551</v>
      </c>
      <c r="E17" s="49">
        <v>25</v>
      </c>
      <c r="F17" s="37">
        <f>D17*E17%</f>
        <v>1637.75</v>
      </c>
      <c r="G17" s="49">
        <v>10</v>
      </c>
      <c r="H17" s="36">
        <f>D17*G17%</f>
        <v>655.1</v>
      </c>
      <c r="I17" s="49">
        <v>90</v>
      </c>
      <c r="J17" s="36">
        <f>D17*I17%</f>
        <v>5895.900000000001</v>
      </c>
      <c r="K17" s="49" t="s">
        <v>34</v>
      </c>
      <c r="L17" s="37" t="s">
        <v>34</v>
      </c>
      <c r="M17" s="49"/>
      <c r="N17" s="37"/>
      <c r="O17" s="49">
        <v>0.27</v>
      </c>
      <c r="P17" s="37">
        <f>O17*D17</f>
        <v>1768.7700000000002</v>
      </c>
      <c r="Q17" s="50"/>
      <c r="R17" s="50"/>
      <c r="S17" s="50"/>
      <c r="T17" s="37"/>
      <c r="U17" s="37"/>
      <c r="V17" s="51">
        <f>D17+F17+H17+J17+P17</f>
        <v>16508.52</v>
      </c>
      <c r="W17" s="51"/>
      <c r="X17" s="39">
        <v>10</v>
      </c>
      <c r="Y17" s="51">
        <f>V17*X17/100</f>
        <v>1650.852</v>
      </c>
      <c r="Z17" s="36">
        <f>V17+Y17</f>
        <v>18159.372</v>
      </c>
      <c r="AA17" s="45">
        <f>D17*4.8</f>
        <v>31444.8</v>
      </c>
      <c r="AB17" s="46">
        <f>D17</f>
        <v>6551</v>
      </c>
      <c r="AC17" s="46">
        <f>D17*2</f>
        <v>13102</v>
      </c>
    </row>
    <row r="18" spans="1:29" ht="18.75" customHeight="1">
      <c r="A18" s="47">
        <v>4</v>
      </c>
      <c r="B18" s="53" t="s">
        <v>38</v>
      </c>
      <c r="C18" s="49">
        <v>1</v>
      </c>
      <c r="D18" s="36">
        <v>4401</v>
      </c>
      <c r="E18" s="49">
        <v>25</v>
      </c>
      <c r="F18" s="37">
        <f>D18*E18%</f>
        <v>1100.25</v>
      </c>
      <c r="G18" s="49">
        <v>10</v>
      </c>
      <c r="H18" s="36">
        <f>D18*G18%</f>
        <v>440.1</v>
      </c>
      <c r="I18" s="49">
        <v>60</v>
      </c>
      <c r="J18" s="36">
        <f>D18*I18%</f>
        <v>2640.6</v>
      </c>
      <c r="K18" s="49" t="s">
        <v>34</v>
      </c>
      <c r="L18" s="37" t="s">
        <v>34</v>
      </c>
      <c r="M18" s="49"/>
      <c r="N18" s="37"/>
      <c r="O18" s="49">
        <v>0.31</v>
      </c>
      <c r="P18" s="37">
        <f>O18*D18</f>
        <v>1364.31</v>
      </c>
      <c r="Q18" s="50"/>
      <c r="R18" s="50"/>
      <c r="S18" s="50"/>
      <c r="T18" s="37"/>
      <c r="U18" s="37"/>
      <c r="V18" s="51">
        <f aca="true" t="shared" si="0" ref="V18:V24">D18+F18+H18+J18+P18</f>
        <v>9946.26</v>
      </c>
      <c r="W18" s="51"/>
      <c r="X18" s="39">
        <v>10</v>
      </c>
      <c r="Y18" s="51">
        <f>V18*X18/100</f>
        <v>994.6260000000001</v>
      </c>
      <c r="Z18" s="36">
        <f>V18+Y18</f>
        <v>10940.886</v>
      </c>
      <c r="AA18" s="45">
        <f>D18*4.8</f>
        <v>21124.8</v>
      </c>
      <c r="AB18" s="46">
        <f>D18</f>
        <v>4401</v>
      </c>
      <c r="AC18" s="46">
        <f>D18*2</f>
        <v>8802</v>
      </c>
    </row>
    <row r="19" spans="1:29" ht="26.25" customHeight="1">
      <c r="A19" s="47"/>
      <c r="B19" s="54" t="s">
        <v>13</v>
      </c>
      <c r="C19" s="55">
        <f>SUM(C16:C18)</f>
        <v>3</v>
      </c>
      <c r="D19" s="56">
        <f>SUM(D16:D18)</f>
        <v>18730</v>
      </c>
      <c r="E19" s="57"/>
      <c r="F19" s="36">
        <f>SUM(F16:F18)</f>
        <v>5071.4</v>
      </c>
      <c r="G19" s="36"/>
      <c r="H19" s="36">
        <f>SUM(H16:H18)</f>
        <v>2261.9</v>
      </c>
      <c r="I19" s="36"/>
      <c r="J19" s="36">
        <f>SUM(J16:J18)</f>
        <v>17092.3</v>
      </c>
      <c r="K19" s="36"/>
      <c r="L19" s="36">
        <f>SUM(L16:L18)</f>
        <v>0</v>
      </c>
      <c r="M19" s="36"/>
      <c r="N19" s="36"/>
      <c r="O19" s="36"/>
      <c r="P19" s="36">
        <f>P18+P17+P16</f>
        <v>5310.92</v>
      </c>
      <c r="Q19" s="36">
        <f aca="true" t="shared" si="1" ref="Q19:AA19">SUM(Q16:Q18)</f>
        <v>0</v>
      </c>
      <c r="R19" s="36">
        <f t="shared" si="1"/>
        <v>0</v>
      </c>
      <c r="S19" s="36">
        <f t="shared" si="1"/>
        <v>0</v>
      </c>
      <c r="T19" s="36">
        <f t="shared" si="1"/>
        <v>0</v>
      </c>
      <c r="U19" s="36">
        <f t="shared" si="1"/>
        <v>0</v>
      </c>
      <c r="V19" s="51">
        <f t="shared" si="0"/>
        <v>48466.520000000004</v>
      </c>
      <c r="W19" s="51"/>
      <c r="X19" s="38"/>
      <c r="Y19" s="36">
        <f>Y16+Y17+Y18</f>
        <v>4846.652000000001</v>
      </c>
      <c r="Z19" s="36">
        <f>Z16+Z17+Z18</f>
        <v>53313.172</v>
      </c>
      <c r="AA19" s="58">
        <f t="shared" si="1"/>
        <v>89904</v>
      </c>
      <c r="AB19" s="59">
        <f>AB16+AB17+AB18</f>
        <v>18730</v>
      </c>
      <c r="AC19" s="59">
        <f>AC16+AC17+AC18</f>
        <v>37460</v>
      </c>
    </row>
    <row r="20" spans="1:29" ht="33" customHeight="1">
      <c r="A20" s="47">
        <v>5</v>
      </c>
      <c r="B20" s="61" t="s">
        <v>39</v>
      </c>
      <c r="C20" s="49">
        <v>1</v>
      </c>
      <c r="D20" s="36">
        <v>5117</v>
      </c>
      <c r="E20" s="49">
        <v>30</v>
      </c>
      <c r="F20" s="50">
        <f>D20*E20%</f>
        <v>1535.1</v>
      </c>
      <c r="G20" s="49">
        <v>15</v>
      </c>
      <c r="H20" s="50">
        <f>D20*G20%</f>
        <v>767.55</v>
      </c>
      <c r="I20" s="49">
        <v>60</v>
      </c>
      <c r="J20" s="50">
        <f>D20*I20%</f>
        <v>3070.2</v>
      </c>
      <c r="K20" s="49" t="s">
        <v>34</v>
      </c>
      <c r="L20" s="50" t="s">
        <v>34</v>
      </c>
      <c r="M20" s="49"/>
      <c r="N20" s="50"/>
      <c r="O20" s="49">
        <v>0.29</v>
      </c>
      <c r="P20" s="50">
        <f>O20*D20</f>
        <v>1483.9299999999998</v>
      </c>
      <c r="Q20" s="50"/>
      <c r="R20" s="50"/>
      <c r="S20" s="50"/>
      <c r="T20" s="50"/>
      <c r="U20" s="50"/>
      <c r="V20" s="51">
        <f t="shared" si="0"/>
        <v>11973.78</v>
      </c>
      <c r="W20" s="51"/>
      <c r="X20" s="62">
        <v>10</v>
      </c>
      <c r="Y20" s="36">
        <f>V20*X20/100</f>
        <v>1197.378</v>
      </c>
      <c r="Z20" s="36">
        <f>V20+Y20</f>
        <v>13171.158000000001</v>
      </c>
      <c r="AA20" s="63">
        <f>D20*4.8</f>
        <v>24561.6</v>
      </c>
      <c r="AB20" s="64">
        <f>D20</f>
        <v>5117</v>
      </c>
      <c r="AC20" s="64">
        <f>D20*2</f>
        <v>10234</v>
      </c>
    </row>
    <row r="21" spans="1:29" ht="33.75">
      <c r="A21" s="47">
        <v>6</v>
      </c>
      <c r="B21" s="65" t="s">
        <v>40</v>
      </c>
      <c r="C21" s="49">
        <v>1</v>
      </c>
      <c r="D21" s="36">
        <v>4401</v>
      </c>
      <c r="E21" s="49">
        <v>20</v>
      </c>
      <c r="F21" s="50">
        <f>D21*E21%</f>
        <v>880.2</v>
      </c>
      <c r="G21" s="49">
        <v>0</v>
      </c>
      <c r="H21" s="50">
        <f>D21*G21%</f>
        <v>0</v>
      </c>
      <c r="I21" s="49">
        <v>60</v>
      </c>
      <c r="J21" s="50">
        <f>D21*I21%</f>
        <v>2640.6</v>
      </c>
      <c r="K21" s="49" t="s">
        <v>34</v>
      </c>
      <c r="L21" s="37" t="s">
        <v>34</v>
      </c>
      <c r="M21" s="49"/>
      <c r="N21" s="50"/>
      <c r="O21" s="49">
        <v>0.31</v>
      </c>
      <c r="P21" s="50">
        <f>O21*D21</f>
        <v>1364.31</v>
      </c>
      <c r="Q21" s="50"/>
      <c r="R21" s="50"/>
      <c r="S21" s="50"/>
      <c r="T21" s="37"/>
      <c r="U21" s="37"/>
      <c r="V21" s="51">
        <f t="shared" si="0"/>
        <v>9286.109999999999</v>
      </c>
      <c r="W21" s="51"/>
      <c r="X21" s="62">
        <v>10</v>
      </c>
      <c r="Y21" s="36">
        <f>V21*X21/100</f>
        <v>928.6109999999999</v>
      </c>
      <c r="Z21" s="36">
        <f>V21+Y21</f>
        <v>10214.720999999998</v>
      </c>
      <c r="AA21" s="63">
        <f>D21*4.8</f>
        <v>21124.8</v>
      </c>
      <c r="AB21" s="64">
        <f>D21</f>
        <v>4401</v>
      </c>
      <c r="AC21" s="64">
        <f>D21*2</f>
        <v>8802</v>
      </c>
    </row>
    <row r="22" spans="1:29" ht="31.5" customHeight="1">
      <c r="A22" s="47">
        <v>7</v>
      </c>
      <c r="B22" s="66" t="s">
        <v>41</v>
      </c>
      <c r="C22" s="49">
        <f>SUM(C21:C21)</f>
        <v>1</v>
      </c>
      <c r="D22" s="56">
        <v>4401</v>
      </c>
      <c r="E22" s="49">
        <v>25</v>
      </c>
      <c r="F22" s="50">
        <f>D22*E22%</f>
        <v>1100.25</v>
      </c>
      <c r="G22" s="49">
        <v>10</v>
      </c>
      <c r="H22" s="50">
        <f>D22*G22%</f>
        <v>440.1</v>
      </c>
      <c r="I22" s="49">
        <v>60</v>
      </c>
      <c r="J22" s="50">
        <f>D22*I22%</f>
        <v>2640.6</v>
      </c>
      <c r="K22" s="49" t="s">
        <v>34</v>
      </c>
      <c r="L22" s="50" t="s">
        <v>34</v>
      </c>
      <c r="M22" s="49"/>
      <c r="N22" s="50"/>
      <c r="O22" s="49">
        <v>0.31</v>
      </c>
      <c r="P22" s="50">
        <f>O22*D22</f>
        <v>1364.31</v>
      </c>
      <c r="Q22" s="50"/>
      <c r="R22" s="50"/>
      <c r="S22" s="50"/>
      <c r="T22" s="50"/>
      <c r="U22" s="50"/>
      <c r="V22" s="51">
        <f t="shared" si="0"/>
        <v>9946.26</v>
      </c>
      <c r="W22" s="51"/>
      <c r="X22" s="62">
        <v>10</v>
      </c>
      <c r="Y22" s="36">
        <f>V22*X22/100</f>
        <v>994.6260000000001</v>
      </c>
      <c r="Z22" s="36">
        <f>V22+Y22</f>
        <v>10940.886</v>
      </c>
      <c r="AA22" s="63">
        <f>D22*4.8</f>
        <v>21124.8</v>
      </c>
      <c r="AB22" s="64">
        <f>D22</f>
        <v>4401</v>
      </c>
      <c r="AC22" s="64">
        <f>D22*2</f>
        <v>8802</v>
      </c>
    </row>
    <row r="23" spans="1:29" ht="20.25" customHeight="1">
      <c r="A23" s="47"/>
      <c r="B23" s="54" t="s">
        <v>13</v>
      </c>
      <c r="C23" s="57">
        <v>3</v>
      </c>
      <c r="D23" s="56">
        <f>D20+D21+D22</f>
        <v>13919</v>
      </c>
      <c r="E23" s="56"/>
      <c r="F23" s="56">
        <f>F20+F21+F22</f>
        <v>3515.55</v>
      </c>
      <c r="G23" s="56"/>
      <c r="H23" s="56">
        <f>H20+H21+H22</f>
        <v>1207.65</v>
      </c>
      <c r="I23" s="56"/>
      <c r="J23" s="56">
        <f>J20+J21+J22</f>
        <v>8351.4</v>
      </c>
      <c r="K23" s="56"/>
      <c r="L23" s="56"/>
      <c r="M23" s="56"/>
      <c r="N23" s="56">
        <f>N20+N21+N22</f>
        <v>0</v>
      </c>
      <c r="O23" s="56"/>
      <c r="P23" s="56">
        <f>P22+P21+P20</f>
        <v>4212.549999999999</v>
      </c>
      <c r="Q23" s="56">
        <f aca="true" t="shared" si="2" ref="Q23:AC23">Q20+Q21+Q22</f>
        <v>0</v>
      </c>
      <c r="R23" s="56">
        <f t="shared" si="2"/>
        <v>0</v>
      </c>
      <c r="S23" s="56">
        <f t="shared" si="2"/>
        <v>0</v>
      </c>
      <c r="T23" s="56">
        <f t="shared" si="2"/>
        <v>0</v>
      </c>
      <c r="U23" s="56">
        <f t="shared" si="2"/>
        <v>0</v>
      </c>
      <c r="V23" s="51">
        <f t="shared" si="0"/>
        <v>31206.149999999998</v>
      </c>
      <c r="W23" s="51"/>
      <c r="X23" s="38"/>
      <c r="Y23" s="36">
        <f>Y20+Y21+Y22</f>
        <v>3120.615</v>
      </c>
      <c r="Z23" s="36">
        <f>Z20+Z21+Z22</f>
        <v>34326.765</v>
      </c>
      <c r="AA23" s="67">
        <f t="shared" si="2"/>
        <v>66811.2</v>
      </c>
      <c r="AB23" s="68">
        <f t="shared" si="2"/>
        <v>13919</v>
      </c>
      <c r="AC23" s="68">
        <f t="shared" si="2"/>
        <v>27838</v>
      </c>
    </row>
    <row r="24" spans="1:29" s="149" customFormat="1" ht="24" customHeight="1">
      <c r="A24" s="143"/>
      <c r="B24" s="144" t="s">
        <v>57</v>
      </c>
      <c r="C24" s="145">
        <f>C23+C19</f>
        <v>6</v>
      </c>
      <c r="D24" s="145">
        <f>D23+D19</f>
        <v>32649</v>
      </c>
      <c r="E24" s="145"/>
      <c r="F24" s="145">
        <f aca="true" t="shared" si="3" ref="F24:AC24">F23+F19</f>
        <v>8586.95</v>
      </c>
      <c r="G24" s="145"/>
      <c r="H24" s="145">
        <f t="shared" si="3"/>
        <v>3469.55</v>
      </c>
      <c r="I24" s="145"/>
      <c r="J24" s="145">
        <f t="shared" si="3"/>
        <v>25443.699999999997</v>
      </c>
      <c r="K24" s="145"/>
      <c r="L24" s="145">
        <f t="shared" si="3"/>
        <v>0</v>
      </c>
      <c r="M24" s="145"/>
      <c r="N24" s="145">
        <f t="shared" si="3"/>
        <v>0</v>
      </c>
      <c r="O24" s="145"/>
      <c r="P24" s="145">
        <f t="shared" si="3"/>
        <v>9523.47</v>
      </c>
      <c r="Q24" s="145">
        <f t="shared" si="3"/>
        <v>0</v>
      </c>
      <c r="R24" s="145">
        <f t="shared" si="3"/>
        <v>0</v>
      </c>
      <c r="S24" s="145">
        <f t="shared" si="3"/>
        <v>0</v>
      </c>
      <c r="T24" s="145">
        <f t="shared" si="3"/>
        <v>0</v>
      </c>
      <c r="U24" s="145">
        <f t="shared" si="3"/>
        <v>0</v>
      </c>
      <c r="V24" s="146">
        <f t="shared" si="0"/>
        <v>79672.67</v>
      </c>
      <c r="W24" s="146"/>
      <c r="X24" s="145"/>
      <c r="Y24" s="145">
        <f t="shared" si="3"/>
        <v>7967.267000000001</v>
      </c>
      <c r="Z24" s="145">
        <f t="shared" si="3"/>
        <v>87639.937</v>
      </c>
      <c r="AA24" s="147">
        <f>AA23+AA19</f>
        <v>156715.2</v>
      </c>
      <c r="AB24" s="148">
        <f t="shared" si="3"/>
        <v>32649</v>
      </c>
      <c r="AC24" s="148">
        <f t="shared" si="3"/>
        <v>65298</v>
      </c>
    </row>
    <row r="25" spans="1:29" ht="34.5" customHeight="1">
      <c r="A25" s="47">
        <v>8</v>
      </c>
      <c r="B25" s="65" t="s">
        <v>42</v>
      </c>
      <c r="C25" s="49">
        <v>0.5</v>
      </c>
      <c r="D25" s="50">
        <v>2498</v>
      </c>
      <c r="E25" s="49"/>
      <c r="F25" s="37">
        <v>0</v>
      </c>
      <c r="G25" s="49">
        <v>10</v>
      </c>
      <c r="H25" s="37">
        <f>D25*G25%</f>
        <v>249.8</v>
      </c>
      <c r="I25" s="49"/>
      <c r="J25" s="37">
        <v>0</v>
      </c>
      <c r="K25" s="49">
        <v>50</v>
      </c>
      <c r="L25" s="37">
        <f>D25*K25%</f>
        <v>1249</v>
      </c>
      <c r="M25" s="70">
        <v>16.66</v>
      </c>
      <c r="N25" s="37">
        <f>D25*M25%</f>
        <v>416.1668</v>
      </c>
      <c r="O25" s="49">
        <v>25</v>
      </c>
      <c r="P25" s="37">
        <f>D25*O25%</f>
        <v>624.5</v>
      </c>
      <c r="Q25" s="50"/>
      <c r="R25" s="50"/>
      <c r="S25" s="50"/>
      <c r="T25" s="37"/>
      <c r="U25" s="37"/>
      <c r="V25" s="37">
        <f>D25+H25+L25+N25+P25</f>
        <v>5037.4668</v>
      </c>
      <c r="W25" s="37"/>
      <c r="X25" s="62">
        <v>10</v>
      </c>
      <c r="Y25" s="37">
        <f>V25*X25/100</f>
        <v>503.74668</v>
      </c>
      <c r="Z25" s="37">
        <f>V25+Y25</f>
        <v>5541.21348</v>
      </c>
      <c r="AA25" s="45">
        <v>0</v>
      </c>
      <c r="AB25" s="46"/>
      <c r="AC25" s="46"/>
    </row>
    <row r="26" spans="1:29" ht="12.75">
      <c r="A26" s="47"/>
      <c r="B26" s="54" t="s">
        <v>13</v>
      </c>
      <c r="C26" s="57">
        <v>0.5</v>
      </c>
      <c r="D26" s="56">
        <f>D25</f>
        <v>2498</v>
      </c>
      <c r="E26" s="57"/>
      <c r="F26" s="36">
        <v>0</v>
      </c>
      <c r="G26" s="71"/>
      <c r="H26" s="36">
        <f>H25</f>
        <v>249.8</v>
      </c>
      <c r="I26" s="71"/>
      <c r="J26" s="36">
        <v>0</v>
      </c>
      <c r="K26" s="57"/>
      <c r="L26" s="36">
        <f>L25</f>
        <v>1249</v>
      </c>
      <c r="M26" s="57"/>
      <c r="N26" s="36">
        <f>N25</f>
        <v>416.1668</v>
      </c>
      <c r="O26" s="57"/>
      <c r="P26" s="36">
        <f>P25</f>
        <v>624.5</v>
      </c>
      <c r="Q26" s="56"/>
      <c r="R26" s="56"/>
      <c r="S26" s="56"/>
      <c r="T26" s="36"/>
      <c r="U26" s="36"/>
      <c r="V26" s="36">
        <f>V25</f>
        <v>5037.4668</v>
      </c>
      <c r="W26" s="36"/>
      <c r="X26" s="38"/>
      <c r="Y26" s="36">
        <f>Y25</f>
        <v>503.74668</v>
      </c>
      <c r="Z26" s="36">
        <f>Z25</f>
        <v>5541.21348</v>
      </c>
      <c r="AA26" s="58">
        <v>0</v>
      </c>
      <c r="AB26" s="71">
        <f>AB25</f>
        <v>0</v>
      </c>
      <c r="AC26" s="71">
        <f>AC25</f>
        <v>0</v>
      </c>
    </row>
    <row r="27" spans="1:29" ht="15.75" customHeight="1">
      <c r="A27" s="47">
        <v>9</v>
      </c>
      <c r="B27" s="52" t="s">
        <v>43</v>
      </c>
      <c r="C27" s="49">
        <v>1</v>
      </c>
      <c r="D27" s="50">
        <v>4635</v>
      </c>
      <c r="E27" s="49"/>
      <c r="F27" s="37"/>
      <c r="G27" s="49"/>
      <c r="H27" s="37"/>
      <c r="I27" s="49"/>
      <c r="J27" s="37"/>
      <c r="K27" s="49">
        <v>35</v>
      </c>
      <c r="L27" s="37">
        <f>D27*K27%</f>
        <v>1622.25</v>
      </c>
      <c r="M27" s="49">
        <v>0</v>
      </c>
      <c r="N27" s="37">
        <v>0</v>
      </c>
      <c r="O27" s="49">
        <v>25</v>
      </c>
      <c r="P27" s="37">
        <f>D27*O27%</f>
        <v>1158.75</v>
      </c>
      <c r="Q27" s="50"/>
      <c r="R27" s="50">
        <v>0</v>
      </c>
      <c r="S27" s="50">
        <f>D27*25%</f>
        <v>1158.75</v>
      </c>
      <c r="T27" s="62">
        <v>25</v>
      </c>
      <c r="U27" s="37">
        <f>D27*T27%</f>
        <v>1158.75</v>
      </c>
      <c r="V27" s="37">
        <f>U27+S27+P27+L27+D27</f>
        <v>9733.5</v>
      </c>
      <c r="W27" s="37"/>
      <c r="X27" s="62">
        <v>10</v>
      </c>
      <c r="Y27" s="37">
        <f>V27*X27/100</f>
        <v>973.35</v>
      </c>
      <c r="Z27" s="37">
        <f>V27+Y27</f>
        <v>10706.85</v>
      </c>
      <c r="AA27" s="45">
        <v>0</v>
      </c>
      <c r="AB27" s="72">
        <v>0</v>
      </c>
      <c r="AC27" s="72"/>
    </row>
    <row r="28" spans="1:29" ht="12.75" hidden="1">
      <c r="A28" s="47">
        <v>10</v>
      </c>
      <c r="B28" s="52" t="s">
        <v>43</v>
      </c>
      <c r="C28" s="49">
        <v>1</v>
      </c>
      <c r="D28" s="50"/>
      <c r="E28" s="49"/>
      <c r="F28" s="37"/>
      <c r="G28" s="49"/>
      <c r="H28" s="37"/>
      <c r="I28" s="49"/>
      <c r="J28" s="37"/>
      <c r="K28" s="49">
        <v>50</v>
      </c>
      <c r="L28" s="37">
        <v>604</v>
      </c>
      <c r="M28" s="49">
        <v>33.3</v>
      </c>
      <c r="N28" s="37">
        <v>402</v>
      </c>
      <c r="O28" s="49">
        <v>50</v>
      </c>
      <c r="P28" s="37">
        <v>604</v>
      </c>
      <c r="Q28" s="50"/>
      <c r="R28" s="50"/>
      <c r="S28" s="50">
        <v>302</v>
      </c>
      <c r="T28" s="37">
        <v>50</v>
      </c>
      <c r="U28" s="37">
        <v>604</v>
      </c>
      <c r="V28" s="37">
        <v>4224</v>
      </c>
      <c r="W28" s="37"/>
      <c r="X28" s="62"/>
      <c r="Y28" s="37">
        <f>V28*X28/100</f>
        <v>0</v>
      </c>
      <c r="Z28" s="37">
        <f>V28+Y28</f>
        <v>4224</v>
      </c>
      <c r="AA28" s="45">
        <v>0</v>
      </c>
      <c r="AB28" s="72">
        <v>0</v>
      </c>
      <c r="AC28" s="72"/>
    </row>
    <row r="29" spans="1:29" ht="12.75" hidden="1">
      <c r="A29" s="47">
        <v>11</v>
      </c>
      <c r="B29" s="52" t="s">
        <v>44</v>
      </c>
      <c r="C29" s="49">
        <v>3.6</v>
      </c>
      <c r="D29" s="50"/>
      <c r="E29" s="49"/>
      <c r="F29" s="37"/>
      <c r="G29" s="49"/>
      <c r="H29" s="37"/>
      <c r="I29" s="49"/>
      <c r="J29" s="37"/>
      <c r="K29" s="49">
        <v>50</v>
      </c>
      <c r="L29" s="37">
        <v>1440</v>
      </c>
      <c r="M29" s="49">
        <v>33.3</v>
      </c>
      <c r="N29" s="37">
        <v>958</v>
      </c>
      <c r="O29" s="49">
        <v>50</v>
      </c>
      <c r="P29" s="37">
        <v>1440</v>
      </c>
      <c r="Q29" s="50"/>
      <c r="R29" s="50"/>
      <c r="S29" s="50"/>
      <c r="T29" s="37">
        <v>14.17</v>
      </c>
      <c r="U29" s="37">
        <v>406</v>
      </c>
      <c r="V29" s="37">
        <v>8924</v>
      </c>
      <c r="W29" s="37"/>
      <c r="X29" s="62"/>
      <c r="Y29" s="37">
        <f>V29*X29/100</f>
        <v>0</v>
      </c>
      <c r="Z29" s="37">
        <f>V29+Y29</f>
        <v>8924</v>
      </c>
      <c r="AA29" s="45">
        <v>0</v>
      </c>
      <c r="AB29" s="72">
        <v>0</v>
      </c>
      <c r="AC29" s="72"/>
    </row>
    <row r="30" spans="1:29" ht="12.75" hidden="1">
      <c r="A30" s="47">
        <v>12</v>
      </c>
      <c r="B30" s="73" t="s">
        <v>45</v>
      </c>
      <c r="C30" s="49">
        <v>0.5</v>
      </c>
      <c r="D30" s="50"/>
      <c r="E30" s="49"/>
      <c r="F30" s="37"/>
      <c r="G30" s="49"/>
      <c r="H30" s="37"/>
      <c r="I30" s="72"/>
      <c r="J30" s="37"/>
      <c r="K30" s="49">
        <v>50</v>
      </c>
      <c r="L30" s="37">
        <v>200</v>
      </c>
      <c r="M30" s="49">
        <v>33.3</v>
      </c>
      <c r="N30" s="37">
        <v>133</v>
      </c>
      <c r="O30" s="49">
        <v>50</v>
      </c>
      <c r="P30" s="37">
        <v>200</v>
      </c>
      <c r="Q30" s="50"/>
      <c r="R30" s="50"/>
      <c r="S30" s="50"/>
      <c r="T30" s="37">
        <v>14.17</v>
      </c>
      <c r="U30" s="37">
        <v>56.68</v>
      </c>
      <c r="V30" s="37">
        <v>1223</v>
      </c>
      <c r="W30" s="37"/>
      <c r="X30" s="62"/>
      <c r="Y30" s="37">
        <f>V30*X30/100</f>
        <v>0</v>
      </c>
      <c r="Z30" s="37">
        <f>V30+Y30</f>
        <v>1223</v>
      </c>
      <c r="AA30" s="45">
        <v>0</v>
      </c>
      <c r="AB30" s="72">
        <v>0</v>
      </c>
      <c r="AC30" s="72"/>
    </row>
    <row r="31" spans="1:29" ht="12.75" hidden="1">
      <c r="A31" s="74"/>
      <c r="B31" s="75" t="s">
        <v>13</v>
      </c>
      <c r="C31" s="76">
        <f>SUM(C27:C30)</f>
        <v>6.1</v>
      </c>
      <c r="D31" s="77"/>
      <c r="E31" s="77"/>
      <c r="F31" s="77">
        <f>SUM(F27:F30)</f>
        <v>0</v>
      </c>
      <c r="G31" s="77"/>
      <c r="H31" s="77">
        <f>SUM(H27:H30)</f>
        <v>0</v>
      </c>
      <c r="I31" s="77"/>
      <c r="J31" s="77">
        <f>SUM(J27:J30)</f>
        <v>0</v>
      </c>
      <c r="K31" s="77"/>
      <c r="L31" s="77">
        <f>SUM(L27:L30)</f>
        <v>3866.25</v>
      </c>
      <c r="M31" s="77"/>
      <c r="N31" s="77">
        <f>SUM(N27:N30)</f>
        <v>1493</v>
      </c>
      <c r="O31" s="77"/>
      <c r="P31" s="77">
        <f>SUM(P27:P30)</f>
        <v>3402.75</v>
      </c>
      <c r="Q31" s="77">
        <f>SUM(Q27:Q30)</f>
        <v>0</v>
      </c>
      <c r="R31" s="77">
        <f>SUM(R27:R30)</f>
        <v>0</v>
      </c>
      <c r="S31" s="77">
        <f>SUM(S27:S30)</f>
        <v>1460.75</v>
      </c>
      <c r="T31" s="77"/>
      <c r="U31" s="77">
        <f>SUM(U27:U30)</f>
        <v>2225.43</v>
      </c>
      <c r="V31" s="77">
        <f>SUM(V27:V30)</f>
        <v>24104.5</v>
      </c>
      <c r="W31" s="77"/>
      <c r="X31" s="78"/>
      <c r="Y31" s="37">
        <f>V31*X31/100</f>
        <v>0</v>
      </c>
      <c r="Z31" s="37">
        <f>V31+Y31</f>
        <v>24104.5</v>
      </c>
      <c r="AA31" s="80">
        <f>SUM(AA27:AA30)</f>
        <v>0</v>
      </c>
      <c r="AB31" s="71">
        <f>SUM(AB27:AB30)</f>
        <v>0</v>
      </c>
      <c r="AC31" s="71"/>
    </row>
    <row r="32" spans="1:29" ht="12.75">
      <c r="A32" s="81">
        <v>10</v>
      </c>
      <c r="B32" s="82" t="s">
        <v>46</v>
      </c>
      <c r="C32" s="83">
        <v>0.6</v>
      </c>
      <c r="D32" s="84">
        <v>2236</v>
      </c>
      <c r="E32" s="84"/>
      <c r="F32" s="84">
        <v>0</v>
      </c>
      <c r="G32" s="84"/>
      <c r="H32" s="84">
        <v>0</v>
      </c>
      <c r="I32" s="84"/>
      <c r="J32" s="84">
        <v>0</v>
      </c>
      <c r="K32" s="85" t="s">
        <v>47</v>
      </c>
      <c r="L32" s="84">
        <f>D32*K32%</f>
        <v>827.3199999999999</v>
      </c>
      <c r="M32" s="84"/>
      <c r="N32" s="84">
        <v>0</v>
      </c>
      <c r="O32" s="79">
        <v>25</v>
      </c>
      <c r="P32" s="84">
        <f>D32*O32%</f>
        <v>559</v>
      </c>
      <c r="Q32" s="84"/>
      <c r="R32" s="86"/>
      <c r="S32" s="84"/>
      <c r="T32" s="84"/>
      <c r="U32" s="84">
        <v>0</v>
      </c>
      <c r="V32" s="84">
        <f>D32+L32+P32+R32</f>
        <v>3622.3199999999997</v>
      </c>
      <c r="W32" s="84">
        <f>4500-3622.32</f>
        <v>877.6799999999998</v>
      </c>
      <c r="X32" s="79">
        <v>10</v>
      </c>
      <c r="Y32" s="37">
        <f>(V32+W32)*X32/100</f>
        <v>450</v>
      </c>
      <c r="Z32" s="37">
        <f>V32+Y32+W32</f>
        <v>4950</v>
      </c>
      <c r="AA32" s="87">
        <v>0</v>
      </c>
      <c r="AB32" s="88">
        <v>0</v>
      </c>
      <c r="AC32" s="88"/>
    </row>
    <row r="33" spans="1:29" ht="12.75">
      <c r="A33" s="81">
        <v>11</v>
      </c>
      <c r="B33" s="82" t="s">
        <v>48</v>
      </c>
      <c r="C33" s="83">
        <v>1</v>
      </c>
      <c r="D33" s="84">
        <v>3728</v>
      </c>
      <c r="E33" s="84"/>
      <c r="F33" s="84">
        <v>0</v>
      </c>
      <c r="G33" s="84"/>
      <c r="H33" s="84">
        <v>0</v>
      </c>
      <c r="I33" s="84"/>
      <c r="J33" s="84">
        <v>0</v>
      </c>
      <c r="K33" s="85" t="s">
        <v>49</v>
      </c>
      <c r="L33" s="84">
        <f>D33*K33%</f>
        <v>559.1999999999999</v>
      </c>
      <c r="M33" s="84"/>
      <c r="N33" s="84">
        <v>0</v>
      </c>
      <c r="O33" s="79">
        <v>25</v>
      </c>
      <c r="P33" s="84">
        <f>D33*O33%</f>
        <v>932</v>
      </c>
      <c r="Q33" s="84"/>
      <c r="R33" s="84">
        <v>0</v>
      </c>
      <c r="S33" s="84">
        <v>0</v>
      </c>
      <c r="T33" s="86">
        <v>14.17</v>
      </c>
      <c r="U33" s="84">
        <f>T33%*D33</f>
        <v>528.2576</v>
      </c>
      <c r="V33" s="84">
        <f>U33+P33+L33+D33</f>
        <v>5747.4576</v>
      </c>
      <c r="W33" s="84">
        <f>7500-5747.46</f>
        <v>1752.54</v>
      </c>
      <c r="X33" s="79">
        <v>10</v>
      </c>
      <c r="Y33" s="37">
        <f>(V33+W33)*X33/100</f>
        <v>749.9997599999999</v>
      </c>
      <c r="Z33" s="37">
        <f>V33+Y33+W33</f>
        <v>8249.99736</v>
      </c>
      <c r="AA33" s="87">
        <v>0</v>
      </c>
      <c r="AB33" s="88">
        <v>0</v>
      </c>
      <c r="AC33" s="88"/>
    </row>
    <row r="34" spans="1:29" ht="12.75">
      <c r="A34" s="81">
        <v>12</v>
      </c>
      <c r="B34" s="82" t="s">
        <v>44</v>
      </c>
      <c r="C34" s="83">
        <v>3.45</v>
      </c>
      <c r="D34" s="84">
        <v>12858</v>
      </c>
      <c r="E34" s="84"/>
      <c r="F34" s="84">
        <v>0</v>
      </c>
      <c r="G34" s="84"/>
      <c r="H34" s="84">
        <v>0</v>
      </c>
      <c r="I34" s="84"/>
      <c r="J34" s="84">
        <v>0</v>
      </c>
      <c r="K34" s="85"/>
      <c r="L34" s="84">
        <f>D34*K34%</f>
        <v>0</v>
      </c>
      <c r="M34" s="84"/>
      <c r="N34" s="84">
        <v>0</v>
      </c>
      <c r="O34" s="79">
        <v>25</v>
      </c>
      <c r="P34" s="84">
        <f>D34*O34%</f>
        <v>3214.5</v>
      </c>
      <c r="Q34" s="84"/>
      <c r="R34" s="86">
        <v>0</v>
      </c>
      <c r="S34" s="84">
        <v>0</v>
      </c>
      <c r="T34" s="86">
        <v>14.17</v>
      </c>
      <c r="U34" s="89">
        <f>D34*T34%</f>
        <v>1821.9786</v>
      </c>
      <c r="V34" s="84">
        <f>U34+P34+L34+D34</f>
        <v>17894.478600000002</v>
      </c>
      <c r="W34" s="84">
        <f>(7500-5186.8)*3.45</f>
        <v>7980.54</v>
      </c>
      <c r="X34" s="79">
        <v>10</v>
      </c>
      <c r="Y34" s="37">
        <f>(V34+W34)*X34/100</f>
        <v>2587.5018600000003</v>
      </c>
      <c r="Z34" s="37">
        <f>V34+Y34+W34</f>
        <v>28462.520460000003</v>
      </c>
      <c r="AA34" s="87">
        <v>0</v>
      </c>
      <c r="AB34" s="88">
        <v>0</v>
      </c>
      <c r="AC34" s="88"/>
    </row>
    <row r="35" spans="1:29" ht="13.5" thickBot="1">
      <c r="A35" s="81"/>
      <c r="B35" s="90" t="s">
        <v>13</v>
      </c>
      <c r="C35" s="91">
        <f>C27+C32+C33+C34</f>
        <v>6.050000000000001</v>
      </c>
      <c r="D35" s="92">
        <f>D27+D32+D33+D34</f>
        <v>23457</v>
      </c>
      <c r="E35" s="92"/>
      <c r="F35" s="92">
        <f>SUM(F27:F34)</f>
        <v>0</v>
      </c>
      <c r="G35" s="93"/>
      <c r="H35" s="92">
        <f>SUM(H27:H34)</f>
        <v>0</v>
      </c>
      <c r="I35" s="93">
        <v>0</v>
      </c>
      <c r="J35" s="92">
        <f>SUM(J27:J34)</f>
        <v>0</v>
      </c>
      <c r="K35" s="92"/>
      <c r="L35" s="92">
        <f>L27+L32+L33+L34</f>
        <v>3008.7699999999995</v>
      </c>
      <c r="M35" s="92">
        <v>0</v>
      </c>
      <c r="N35" s="92">
        <f>N27+N32+N33+N34</f>
        <v>0</v>
      </c>
      <c r="O35" s="93">
        <v>0</v>
      </c>
      <c r="P35" s="92">
        <f>P27+P32+P33+P34</f>
        <v>5864.25</v>
      </c>
      <c r="Q35" s="92">
        <f>SUM(Q27:Q34)</f>
        <v>0</v>
      </c>
      <c r="R35" s="94">
        <f>R32+R33</f>
        <v>0</v>
      </c>
      <c r="S35" s="92">
        <f>S32+S27</f>
        <v>1158.75</v>
      </c>
      <c r="T35" s="92">
        <v>0</v>
      </c>
      <c r="U35" s="95">
        <f>U27+U34+U33</f>
        <v>3508.9862</v>
      </c>
      <c r="V35" s="92">
        <f>V27+V32+V33+V34</f>
        <v>36997.7562</v>
      </c>
      <c r="W35" s="92">
        <f>W27+W32+W33+W34</f>
        <v>10610.76</v>
      </c>
      <c r="X35" s="96"/>
      <c r="Y35" s="92">
        <f>Y27+Y32+Y33+Y34</f>
        <v>4760.85162</v>
      </c>
      <c r="Z35" s="92">
        <f>Z27+Z32+Z33+Z34</f>
        <v>52369.36782</v>
      </c>
      <c r="AA35" s="97">
        <f>SUM(AA27:AA34)</f>
        <v>0</v>
      </c>
      <c r="AB35" s="71">
        <f>SUM(AB27:AB34)</f>
        <v>0</v>
      </c>
      <c r="AC35" s="71"/>
    </row>
    <row r="36" spans="1:29" s="107" customFormat="1" ht="20.25" customHeight="1">
      <c r="A36" s="98"/>
      <c r="B36" s="98" t="s">
        <v>50</v>
      </c>
      <c r="C36" s="99">
        <f>C14+C19+C23+C26+C35</f>
        <v>13.55</v>
      </c>
      <c r="D36" s="100">
        <f aca="true" t="shared" si="4" ref="D36:J36">D14+D19+D23+D26+D35</f>
        <v>68836.656</v>
      </c>
      <c r="E36" s="100"/>
      <c r="F36" s="100">
        <f t="shared" si="4"/>
        <v>13703.277999999998</v>
      </c>
      <c r="G36" s="100"/>
      <c r="H36" s="100">
        <f t="shared" si="4"/>
        <v>5254.2484</v>
      </c>
      <c r="I36" s="100"/>
      <c r="J36" s="100">
        <f t="shared" si="4"/>
        <v>45909.012</v>
      </c>
      <c r="K36" s="100"/>
      <c r="L36" s="100">
        <f>L35+L26</f>
        <v>4257.7699999999995</v>
      </c>
      <c r="M36" s="100">
        <f>M14+M19+M23+M26+M35</f>
        <v>0</v>
      </c>
      <c r="N36" s="100">
        <f>N14+N19+N23+N26+N35</f>
        <v>416.1668</v>
      </c>
      <c r="O36" s="101"/>
      <c r="P36" s="100">
        <f>P14+P19+P23+P26+P35</f>
        <v>19184.34336</v>
      </c>
      <c r="Q36" s="100">
        <f>Q14+Q19+Q23+Q26+Q35</f>
        <v>0</v>
      </c>
      <c r="R36" s="101">
        <f>R35</f>
        <v>0</v>
      </c>
      <c r="S36" s="100">
        <f>S14+S19+S23+S26+S35</f>
        <v>1158.75</v>
      </c>
      <c r="T36" s="100">
        <f>T14+T19+T23+T26+T35</f>
        <v>0</v>
      </c>
      <c r="U36" s="102">
        <f>U23+U35</f>
        <v>3508.9862</v>
      </c>
      <c r="V36" s="100">
        <f>V14+V19+V23+V26+V35</f>
        <v>162229.21076</v>
      </c>
      <c r="W36" s="100"/>
      <c r="X36" s="103"/>
      <c r="Y36" s="100">
        <f>Y14+Y19+Y23+Y26+Y35</f>
        <v>17283.997076</v>
      </c>
      <c r="Z36" s="100">
        <f>Z14+Z19+Z23+Z26+Z35</f>
        <v>190123.96783600003</v>
      </c>
      <c r="AA36" s="105">
        <f>AA14+AA19+AA23+AA26+AA35</f>
        <v>205831.9488</v>
      </c>
      <c r="AB36" s="106">
        <f>AB14+AB19+AB23+AB26</f>
        <v>42881.656</v>
      </c>
      <c r="AC36" s="106">
        <f>AC14+AC19+AC23+AC26</f>
        <v>85763.312</v>
      </c>
    </row>
    <row r="37" spans="1:29" s="116" customFormat="1" ht="28.5" customHeight="1">
      <c r="A37" s="108">
        <v>1</v>
      </c>
      <c r="B37" s="109" t="s">
        <v>51</v>
      </c>
      <c r="C37" s="110">
        <v>0.4</v>
      </c>
      <c r="D37" s="111">
        <v>1997</v>
      </c>
      <c r="E37" s="108"/>
      <c r="F37" s="111"/>
      <c r="G37" s="108">
        <v>10</v>
      </c>
      <c r="H37" s="111">
        <f>D37*G37%</f>
        <v>199.70000000000002</v>
      </c>
      <c r="I37" s="111"/>
      <c r="J37" s="111"/>
      <c r="K37" s="108">
        <v>50</v>
      </c>
      <c r="L37" s="108">
        <f>D37*50%</f>
        <v>998.5</v>
      </c>
      <c r="M37" s="112">
        <v>16.66</v>
      </c>
      <c r="N37" s="111">
        <f>D37*16.66%</f>
        <v>332.7002</v>
      </c>
      <c r="O37" s="108">
        <v>25</v>
      </c>
      <c r="P37" s="111">
        <f>D37*25%</f>
        <v>499.25</v>
      </c>
      <c r="Q37" s="108"/>
      <c r="R37" s="111"/>
      <c r="S37" s="111"/>
      <c r="T37" s="111"/>
      <c r="U37" s="111"/>
      <c r="V37" s="111">
        <f>P37+N37+L37+H37+D37</f>
        <v>4027.1502</v>
      </c>
      <c r="W37" s="111"/>
      <c r="X37" s="113">
        <v>10</v>
      </c>
      <c r="Y37" s="111">
        <f>V37*X37/100</f>
        <v>402.71502</v>
      </c>
      <c r="Z37" s="111">
        <f>V37+Y37</f>
        <v>4429.86522</v>
      </c>
      <c r="AA37" s="114"/>
      <c r="AB37" s="115"/>
      <c r="AC37" s="115"/>
    </row>
    <row r="38" spans="1:29" ht="23.25" customHeight="1">
      <c r="A38" s="117"/>
      <c r="B38" s="108" t="s">
        <v>52</v>
      </c>
      <c r="C38" s="118">
        <f>C36+C37</f>
        <v>13.950000000000001</v>
      </c>
      <c r="D38" s="50">
        <f>D36+D37</f>
        <v>70833.656</v>
      </c>
      <c r="E38" s="49"/>
      <c r="F38" s="50">
        <f>F36+F37</f>
        <v>13703.277999999998</v>
      </c>
      <c r="G38" s="50"/>
      <c r="H38" s="50">
        <f>H36+H37</f>
        <v>5453.9484</v>
      </c>
      <c r="I38" s="50"/>
      <c r="J38" s="50">
        <f>J36+J37</f>
        <v>45909.012</v>
      </c>
      <c r="K38" s="50"/>
      <c r="L38" s="50">
        <f>L36+L37</f>
        <v>5256.2699999999995</v>
      </c>
      <c r="M38" s="50"/>
      <c r="N38" s="50">
        <f>N36+N37</f>
        <v>748.867</v>
      </c>
      <c r="O38" s="50"/>
      <c r="P38" s="50">
        <f>P36+P37</f>
        <v>19683.59336</v>
      </c>
      <c r="Q38" s="50">
        <f>Q36+Q37</f>
        <v>0</v>
      </c>
      <c r="R38" s="70">
        <f>R36+R37</f>
        <v>0</v>
      </c>
      <c r="S38" s="50">
        <f>S36+S37</f>
        <v>1158.75</v>
      </c>
      <c r="T38" s="50"/>
      <c r="U38" s="118">
        <f aca="true" t="shared" si="5" ref="U38:AC38">U36+U37</f>
        <v>3508.9862</v>
      </c>
      <c r="V38" s="50">
        <f>V36+V37</f>
        <v>166256.36096</v>
      </c>
      <c r="W38" s="50"/>
      <c r="X38" s="72"/>
      <c r="Y38" s="50">
        <f>Y36+Y37</f>
        <v>17686.712096</v>
      </c>
      <c r="Z38" s="50">
        <f>Z36+Z37</f>
        <v>194553.83305600003</v>
      </c>
      <c r="AA38" s="119">
        <f t="shared" si="5"/>
        <v>205831.9488</v>
      </c>
      <c r="AB38" s="72">
        <f t="shared" si="5"/>
        <v>42881.656</v>
      </c>
      <c r="AC38" s="72">
        <f t="shared" si="5"/>
        <v>85763.312</v>
      </c>
    </row>
    <row r="39" spans="1:29" ht="34.5" customHeight="1">
      <c r="A39" s="32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07" customFormat="1" ht="14.25">
      <c r="A40" s="121"/>
      <c r="B40" s="121"/>
      <c r="C40" s="150" t="s">
        <v>53</v>
      </c>
      <c r="D40" s="150"/>
      <c r="E40" s="150"/>
      <c r="F40" s="150"/>
      <c r="G40" s="150"/>
      <c r="H40" s="150"/>
      <c r="I40" s="150"/>
      <c r="J40" s="150"/>
      <c r="K40" s="150"/>
      <c r="L40" s="121"/>
      <c r="M40" s="150" t="s">
        <v>54</v>
      </c>
      <c r="N40" s="150"/>
      <c r="O40" s="150"/>
      <c r="P40" s="150"/>
      <c r="Q40" s="121"/>
      <c r="R40" s="122"/>
      <c r="S40" s="122"/>
      <c r="T40" s="122"/>
      <c r="U40" s="122"/>
      <c r="V40" s="122"/>
      <c r="W40" s="122"/>
      <c r="X40" s="123"/>
      <c r="Y40" s="122"/>
      <c r="Z40" s="122"/>
      <c r="AA40" s="125"/>
      <c r="AB40" s="123"/>
      <c r="AC40" s="123"/>
    </row>
    <row r="41" ht="49.5" customHeight="1" hidden="1"/>
    <row r="42" spans="3:27" ht="12.75" hidden="1"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ht="12.75" hidden="1"/>
    <row r="44" spans="3:27" ht="12.75" hidden="1"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55" ht="12.75">
      <c r="H55" s="126"/>
    </row>
  </sheetData>
  <sheetProtection/>
  <mergeCells count="31">
    <mergeCell ref="B8:AC8"/>
    <mergeCell ref="I11:J12"/>
    <mergeCell ref="K11:L12"/>
    <mergeCell ref="M11:N12"/>
    <mergeCell ref="O11:P12"/>
    <mergeCell ref="T11:U11"/>
    <mergeCell ref="B9:AC9"/>
    <mergeCell ref="B11:B13"/>
    <mergeCell ref="R1:AC1"/>
    <mergeCell ref="U3:V3"/>
    <mergeCell ref="AA4:AC4"/>
    <mergeCell ref="T6:U6"/>
    <mergeCell ref="B7:AC7"/>
    <mergeCell ref="X11:Y11"/>
    <mergeCell ref="Z11:Z13"/>
    <mergeCell ref="AA11:AA13"/>
    <mergeCell ref="E11:F12"/>
    <mergeCell ref="AC11:AC13"/>
    <mergeCell ref="A12:A13"/>
    <mergeCell ref="C12:C13"/>
    <mergeCell ref="X12:X13"/>
    <mergeCell ref="Y12:Y13"/>
    <mergeCell ref="B39:AC39"/>
    <mergeCell ref="D11:D13"/>
    <mergeCell ref="C40:K40"/>
    <mergeCell ref="AB11:AB13"/>
    <mergeCell ref="W11:W13"/>
    <mergeCell ref="G11:H12"/>
    <mergeCell ref="C42:AA42"/>
    <mergeCell ref="C44:AA44"/>
    <mergeCell ref="M40:P40"/>
  </mergeCells>
  <printOptions/>
  <pageMargins left="0.5118110236220472" right="0.1968503937007874" top="0.1968503937007874" bottom="0.1968503937007874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="120" zoomScaleSheetLayoutView="120" zoomScalePageLayoutView="0" workbookViewId="0" topLeftCell="A1">
      <pane xSplit="2" ySplit="13" topLeftCell="J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37" sqref="O37"/>
    </sheetView>
  </sheetViews>
  <sheetFormatPr defaultColWidth="9.140625" defaultRowHeight="12.75"/>
  <cols>
    <col min="1" max="1" width="2.7109375" style="1" customWidth="1"/>
    <col min="2" max="2" width="14.421875" style="1" customWidth="1"/>
    <col min="3" max="3" width="4.421875" style="1" customWidth="1"/>
    <col min="4" max="4" width="8.28125" style="1" customWidth="1"/>
    <col min="5" max="5" width="4.28125" style="1" customWidth="1"/>
    <col min="6" max="6" width="7.421875" style="1" customWidth="1"/>
    <col min="7" max="7" width="4.421875" style="1" customWidth="1"/>
    <col min="8" max="8" width="7.140625" style="1" customWidth="1"/>
    <col min="9" max="9" width="3.57421875" style="1" customWidth="1"/>
    <col min="10" max="10" width="7.8515625" style="1" customWidth="1"/>
    <col min="11" max="11" width="3.421875" style="1" customWidth="1"/>
    <col min="12" max="12" width="7.7109375" style="1" customWidth="1"/>
    <col min="13" max="13" width="4.00390625" style="1" customWidth="1"/>
    <col min="14" max="14" width="6.7109375" style="1" customWidth="1"/>
    <col min="15" max="15" width="4.7109375" style="1" customWidth="1"/>
    <col min="16" max="16" width="8.8515625" style="1" customWidth="1"/>
    <col min="17" max="17" width="6.00390625" style="1" hidden="1" customWidth="1"/>
    <col min="18" max="18" width="0.13671875" style="1" customWidth="1"/>
    <col min="19" max="19" width="7.28125" style="1" customWidth="1"/>
    <col min="20" max="20" width="4.421875" style="1" customWidth="1"/>
    <col min="21" max="21" width="7.28125" style="1" customWidth="1"/>
    <col min="22" max="23" width="9.00390625" style="1" customWidth="1"/>
    <col min="24" max="24" width="2.8515625" style="24" customWidth="1"/>
    <col min="25" max="25" width="8.00390625" style="1" customWidth="1"/>
    <col min="26" max="26" width="9.140625" style="1" customWidth="1"/>
    <col min="27" max="27" width="6.7109375" style="25" customWidth="1"/>
    <col min="28" max="28" width="6.00390625" style="24" customWidth="1"/>
    <col min="29" max="29" width="7.140625" style="24" customWidth="1"/>
    <col min="30" max="16384" width="9.140625" style="1" customWidth="1"/>
  </cols>
  <sheetData>
    <row r="1" spans="18:29" ht="33.75" customHeight="1">
      <c r="R1" s="202" t="s">
        <v>68</v>
      </c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</row>
    <row r="2" spans="16:29" ht="12" customHeight="1" hidden="1">
      <c r="P2" s="2"/>
      <c r="Q2" s="2"/>
      <c r="R2" s="2"/>
      <c r="S2" s="3"/>
      <c r="T2" s="3"/>
      <c r="U2" s="3"/>
      <c r="V2" s="3"/>
      <c r="W2" s="3"/>
      <c r="X2" s="4"/>
      <c r="Y2" s="3"/>
      <c r="Z2" s="3"/>
      <c r="AA2" s="5"/>
      <c r="AB2" s="4"/>
      <c r="AC2" s="4"/>
    </row>
    <row r="3" spans="16:29" ht="6" customHeight="1" hidden="1">
      <c r="P3" s="7"/>
      <c r="Q3" s="7"/>
      <c r="R3" s="7"/>
      <c r="S3" s="8"/>
      <c r="T3" s="8"/>
      <c r="U3" s="169"/>
      <c r="V3" s="169"/>
      <c r="W3" s="9"/>
      <c r="X3" s="10"/>
      <c r="Y3" s="9"/>
      <c r="Z3" s="9"/>
      <c r="AA3" s="12"/>
      <c r="AB3" s="13"/>
      <c r="AC3" s="13"/>
    </row>
    <row r="4" spans="16:29" ht="12.75" customHeight="1" hidden="1">
      <c r="P4" s="7"/>
      <c r="Q4" s="7"/>
      <c r="R4" s="7"/>
      <c r="S4" s="14"/>
      <c r="T4" s="14"/>
      <c r="U4" s="14"/>
      <c r="V4" s="14"/>
      <c r="W4" s="14"/>
      <c r="X4" s="15"/>
      <c r="Y4" s="14"/>
      <c r="Z4" s="14"/>
      <c r="AA4" s="170"/>
      <c r="AB4" s="170"/>
      <c r="AC4" s="170"/>
    </row>
    <row r="5" spans="19:29" ht="5.25" customHeight="1" hidden="1">
      <c r="S5" s="14"/>
      <c r="T5" s="14"/>
      <c r="U5" s="14"/>
      <c r="V5" s="14"/>
      <c r="W5" s="14"/>
      <c r="X5" s="15"/>
      <c r="Y5" s="14"/>
      <c r="Z5" s="14"/>
      <c r="AA5" s="17"/>
      <c r="AB5" s="18"/>
      <c r="AC5" s="18"/>
    </row>
    <row r="6" spans="19:29" ht="30.75" customHeight="1">
      <c r="S6" s="20"/>
      <c r="T6" s="171"/>
      <c r="U6" s="171"/>
      <c r="V6" s="20"/>
      <c r="W6" s="20"/>
      <c r="X6" s="21"/>
      <c r="Y6" s="20"/>
      <c r="Z6" s="20"/>
      <c r="AA6" s="23"/>
      <c r="AB6" s="21"/>
      <c r="AC6" s="21"/>
    </row>
    <row r="7" spans="2:29" ht="18" customHeight="1">
      <c r="B7" s="172" t="s">
        <v>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</row>
    <row r="8" spans="2:29" ht="12.75" hidden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</row>
    <row r="9" spans="2:29" ht="22.5" customHeight="1">
      <c r="B9" s="200" t="s">
        <v>62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</row>
    <row r="10" ht="12.75" customHeight="1" thickBot="1"/>
    <row r="11" spans="1:29" s="29" customFormat="1" ht="25.5" customHeight="1">
      <c r="A11" s="26" t="s">
        <v>3</v>
      </c>
      <c r="B11" s="201" t="s">
        <v>4</v>
      </c>
      <c r="C11" s="27" t="s">
        <v>5</v>
      </c>
      <c r="D11" s="165" t="s">
        <v>6</v>
      </c>
      <c r="E11" s="180" t="s">
        <v>7</v>
      </c>
      <c r="F11" s="181"/>
      <c r="G11" s="180" t="s">
        <v>56</v>
      </c>
      <c r="H11" s="181"/>
      <c r="I11" s="180" t="s">
        <v>58</v>
      </c>
      <c r="J11" s="181"/>
      <c r="K11" s="188" t="s">
        <v>59</v>
      </c>
      <c r="L11" s="189"/>
      <c r="M11" s="192" t="s">
        <v>60</v>
      </c>
      <c r="N11" s="193"/>
      <c r="O11" s="194" t="s">
        <v>55</v>
      </c>
      <c r="P11" s="195"/>
      <c r="Q11" s="127" t="s">
        <v>9</v>
      </c>
      <c r="R11" s="128" t="s">
        <v>10</v>
      </c>
      <c r="S11" s="28" t="s">
        <v>11</v>
      </c>
      <c r="T11" s="198" t="s">
        <v>12</v>
      </c>
      <c r="U11" s="199"/>
      <c r="V11" s="127" t="s">
        <v>13</v>
      </c>
      <c r="W11" s="152" t="s">
        <v>67</v>
      </c>
      <c r="X11" s="173" t="s">
        <v>14</v>
      </c>
      <c r="Y11" s="173"/>
      <c r="Z11" s="174" t="s">
        <v>15</v>
      </c>
      <c r="AA11" s="177" t="s">
        <v>16</v>
      </c>
      <c r="AB11" s="151" t="s">
        <v>64</v>
      </c>
      <c r="AC11" s="184" t="s">
        <v>18</v>
      </c>
    </row>
    <row r="12" spans="1:29" s="29" customFormat="1" ht="36.75" customHeight="1">
      <c r="A12" s="160" t="s">
        <v>20</v>
      </c>
      <c r="B12" s="161"/>
      <c r="C12" s="161" t="s">
        <v>21</v>
      </c>
      <c r="D12" s="166"/>
      <c r="E12" s="182"/>
      <c r="F12" s="183"/>
      <c r="G12" s="182"/>
      <c r="H12" s="183"/>
      <c r="I12" s="182"/>
      <c r="J12" s="183"/>
      <c r="K12" s="190"/>
      <c r="L12" s="191"/>
      <c r="M12" s="182"/>
      <c r="N12" s="183"/>
      <c r="O12" s="196"/>
      <c r="P12" s="197"/>
      <c r="Q12" s="30" t="s">
        <v>22</v>
      </c>
      <c r="R12" s="130" t="s">
        <v>23</v>
      </c>
      <c r="S12" s="30" t="s">
        <v>24</v>
      </c>
      <c r="T12" s="131" t="s">
        <v>25</v>
      </c>
      <c r="U12" s="30" t="s">
        <v>26</v>
      </c>
      <c r="V12" s="127" t="s">
        <v>27</v>
      </c>
      <c r="W12" s="153"/>
      <c r="X12" s="163" t="s">
        <v>28</v>
      </c>
      <c r="Y12" s="152" t="s">
        <v>29</v>
      </c>
      <c r="Z12" s="175"/>
      <c r="AA12" s="178"/>
      <c r="AB12" s="151"/>
      <c r="AC12" s="185"/>
    </row>
    <row r="13" spans="1:29" s="32" customFormat="1" ht="23.25" customHeight="1" thickBot="1">
      <c r="A13" s="160"/>
      <c r="B13" s="162"/>
      <c r="C13" s="162"/>
      <c r="D13" s="167"/>
      <c r="E13" s="132" t="s">
        <v>28</v>
      </c>
      <c r="F13" s="133" t="s">
        <v>29</v>
      </c>
      <c r="G13" s="133" t="s">
        <v>28</v>
      </c>
      <c r="H13" s="133" t="s">
        <v>29</v>
      </c>
      <c r="I13" s="133" t="s">
        <v>28</v>
      </c>
      <c r="J13" s="133" t="s">
        <v>29</v>
      </c>
      <c r="K13" s="133" t="s">
        <v>28</v>
      </c>
      <c r="L13" s="133" t="s">
        <v>29</v>
      </c>
      <c r="M13" s="133" t="s">
        <v>28</v>
      </c>
      <c r="N13" s="133" t="s">
        <v>29</v>
      </c>
      <c r="O13" s="133" t="s">
        <v>28</v>
      </c>
      <c r="P13" s="133" t="s">
        <v>29</v>
      </c>
      <c r="Q13" s="134" t="s">
        <v>30</v>
      </c>
      <c r="R13" s="135">
        <v>0.12</v>
      </c>
      <c r="S13" s="31" t="s">
        <v>31</v>
      </c>
      <c r="T13" s="133" t="s">
        <v>28</v>
      </c>
      <c r="U13" s="133" t="s">
        <v>29</v>
      </c>
      <c r="V13" s="127" t="s">
        <v>32</v>
      </c>
      <c r="W13" s="154"/>
      <c r="X13" s="164"/>
      <c r="Y13" s="154"/>
      <c r="Z13" s="176"/>
      <c r="AA13" s="179"/>
      <c r="AB13" s="151"/>
      <c r="AC13" s="186"/>
    </row>
    <row r="14" spans="1:29" ht="15" customHeight="1">
      <c r="A14" s="33">
        <v>1</v>
      </c>
      <c r="B14" s="142" t="s">
        <v>33</v>
      </c>
      <c r="C14" s="35">
        <v>1</v>
      </c>
      <c r="D14" s="56">
        <v>10234</v>
      </c>
      <c r="E14" s="35"/>
      <c r="F14" s="36">
        <f>D14*E14%</f>
        <v>0</v>
      </c>
      <c r="G14" s="35"/>
      <c r="H14" s="36">
        <f>D14*G14%</f>
        <v>0</v>
      </c>
      <c r="I14" s="35"/>
      <c r="J14" s="36">
        <f>D14*I14%</f>
        <v>0</v>
      </c>
      <c r="K14" s="35" t="s">
        <v>34</v>
      </c>
      <c r="L14" s="36" t="s">
        <v>34</v>
      </c>
      <c r="M14" s="35"/>
      <c r="N14" s="36"/>
      <c r="O14" s="51">
        <v>2.98</v>
      </c>
      <c r="P14" s="36">
        <f>O14*D14</f>
        <v>30497.32</v>
      </c>
      <c r="Q14" s="37"/>
      <c r="R14" s="36"/>
      <c r="S14" s="36"/>
      <c r="T14" s="36"/>
      <c r="U14" s="36"/>
      <c r="V14" s="36">
        <f>D14+P14</f>
        <v>40731.32</v>
      </c>
      <c r="W14" s="36"/>
      <c r="X14" s="38">
        <v>10</v>
      </c>
      <c r="Y14" s="36">
        <f>V14*X14/100</f>
        <v>4073.132</v>
      </c>
      <c r="Z14" s="36">
        <f>V14+Y14</f>
        <v>44804.452</v>
      </c>
      <c r="AA14" s="40">
        <f>D14*4.8</f>
        <v>49123.2</v>
      </c>
      <c r="AB14" s="41">
        <f>D14*1.5</f>
        <v>15351</v>
      </c>
      <c r="AC14" s="41">
        <f>D14*3</f>
        <v>30702</v>
      </c>
    </row>
    <row r="15" spans="1:29" ht="12.75">
      <c r="A15" s="33"/>
      <c r="B15" s="42" t="s">
        <v>35</v>
      </c>
      <c r="C15" s="43"/>
      <c r="D15" s="36"/>
      <c r="E15" s="44"/>
      <c r="F15" s="37"/>
      <c r="G15" s="44"/>
      <c r="H15" s="36"/>
      <c r="I15" s="44"/>
      <c r="J15" s="36"/>
      <c r="K15" s="44"/>
      <c r="L15" s="37"/>
      <c r="M15" s="44"/>
      <c r="N15" s="37"/>
      <c r="O15" s="44"/>
      <c r="P15" s="37"/>
      <c r="Q15" s="37"/>
      <c r="R15" s="37"/>
      <c r="S15" s="37"/>
      <c r="T15" s="37"/>
      <c r="U15" s="37"/>
      <c r="V15" s="36"/>
      <c r="W15" s="36"/>
      <c r="X15" s="38"/>
      <c r="Y15" s="36"/>
      <c r="Z15" s="36"/>
      <c r="AA15" s="45"/>
      <c r="AB15" s="46"/>
      <c r="AC15" s="46"/>
    </row>
    <row r="16" spans="1:29" ht="25.5" customHeight="1">
      <c r="A16" s="47">
        <v>2</v>
      </c>
      <c r="B16" s="48" t="s">
        <v>36</v>
      </c>
      <c r="C16" s="49">
        <v>1</v>
      </c>
      <c r="D16" s="36">
        <v>7778</v>
      </c>
      <c r="E16" s="49">
        <v>30</v>
      </c>
      <c r="F16" s="37">
        <f>D16*E16%</f>
        <v>2333.4</v>
      </c>
      <c r="G16" s="49">
        <v>15</v>
      </c>
      <c r="H16" s="36">
        <f>D16*G16%</f>
        <v>1166.7</v>
      </c>
      <c r="I16" s="49">
        <v>110</v>
      </c>
      <c r="J16" s="36">
        <f>D16*I16%</f>
        <v>8555.800000000001</v>
      </c>
      <c r="K16" s="49" t="s">
        <v>34</v>
      </c>
      <c r="L16" s="37" t="s">
        <v>34</v>
      </c>
      <c r="M16" s="49"/>
      <c r="N16" s="37"/>
      <c r="O16" s="49">
        <v>0.28</v>
      </c>
      <c r="P16" s="37">
        <f>O16*D16</f>
        <v>2177.84</v>
      </c>
      <c r="Q16" s="50"/>
      <c r="R16" s="50"/>
      <c r="S16" s="50"/>
      <c r="T16" s="37"/>
      <c r="U16" s="37"/>
      <c r="V16" s="51">
        <f>D16+F16+H16+J16+P16</f>
        <v>22011.74</v>
      </c>
      <c r="W16" s="51"/>
      <c r="X16" s="39">
        <v>10</v>
      </c>
      <c r="Y16" s="51">
        <f>V16*X16/100</f>
        <v>2201.1740000000004</v>
      </c>
      <c r="Z16" s="36">
        <f>V16+Y16</f>
        <v>24212.914</v>
      </c>
      <c r="AA16" s="45">
        <f>D16*4.8</f>
        <v>37334.4</v>
      </c>
      <c r="AB16" s="46">
        <f>D16</f>
        <v>7778</v>
      </c>
      <c r="AC16" s="46">
        <f>D16*2</f>
        <v>15556</v>
      </c>
    </row>
    <row r="17" spans="1:29" ht="27" customHeight="1">
      <c r="A17" s="47">
        <v>3</v>
      </c>
      <c r="B17" s="52" t="s">
        <v>37</v>
      </c>
      <c r="C17" s="49">
        <v>1</v>
      </c>
      <c r="D17" s="36">
        <v>6551</v>
      </c>
      <c r="E17" s="49">
        <v>25</v>
      </c>
      <c r="F17" s="37">
        <f>D17*E17%</f>
        <v>1637.75</v>
      </c>
      <c r="G17" s="49">
        <v>10</v>
      </c>
      <c r="H17" s="36">
        <f>D17*G17%</f>
        <v>655.1</v>
      </c>
      <c r="I17" s="49">
        <v>90</v>
      </c>
      <c r="J17" s="36">
        <f>D17*I17%</f>
        <v>5895.900000000001</v>
      </c>
      <c r="K17" s="49" t="s">
        <v>34</v>
      </c>
      <c r="L17" s="37" t="s">
        <v>34</v>
      </c>
      <c r="M17" s="49"/>
      <c r="N17" s="37"/>
      <c r="O17" s="49">
        <v>0.27</v>
      </c>
      <c r="P17" s="37">
        <f>O17*D17</f>
        <v>1768.7700000000002</v>
      </c>
      <c r="Q17" s="50"/>
      <c r="R17" s="50"/>
      <c r="S17" s="50"/>
      <c r="T17" s="37"/>
      <c r="U17" s="37"/>
      <c r="V17" s="51">
        <f>D17+F17+H17+J17+P17</f>
        <v>16508.52</v>
      </c>
      <c r="W17" s="51"/>
      <c r="X17" s="39">
        <v>10</v>
      </c>
      <c r="Y17" s="51">
        <f>V17*X17/100</f>
        <v>1650.852</v>
      </c>
      <c r="Z17" s="36">
        <f>V17+Y17</f>
        <v>18159.372</v>
      </c>
      <c r="AA17" s="45">
        <f>D17*4.8</f>
        <v>31444.8</v>
      </c>
      <c r="AB17" s="46">
        <f>D17</f>
        <v>6551</v>
      </c>
      <c r="AC17" s="46">
        <f>D17*2</f>
        <v>13102</v>
      </c>
    </row>
    <row r="18" spans="1:29" ht="18.75" customHeight="1">
      <c r="A18" s="47">
        <v>4</v>
      </c>
      <c r="B18" s="53" t="s">
        <v>38</v>
      </c>
      <c r="C18" s="49">
        <v>1</v>
      </c>
      <c r="D18" s="36">
        <v>4401</v>
      </c>
      <c r="E18" s="49">
        <v>25</v>
      </c>
      <c r="F18" s="37">
        <f>D18*E18%</f>
        <v>1100.25</v>
      </c>
      <c r="G18" s="49">
        <v>10</v>
      </c>
      <c r="H18" s="36">
        <f>D18*G18%</f>
        <v>440.1</v>
      </c>
      <c r="I18" s="49">
        <v>60</v>
      </c>
      <c r="J18" s="36">
        <f>D18*I18%</f>
        <v>2640.6</v>
      </c>
      <c r="K18" s="49" t="s">
        <v>34</v>
      </c>
      <c r="L18" s="37" t="s">
        <v>34</v>
      </c>
      <c r="M18" s="49"/>
      <c r="N18" s="37"/>
      <c r="O18" s="49">
        <v>0.31</v>
      </c>
      <c r="P18" s="37">
        <f>O18*D18</f>
        <v>1364.31</v>
      </c>
      <c r="Q18" s="50"/>
      <c r="R18" s="50"/>
      <c r="S18" s="50"/>
      <c r="T18" s="37"/>
      <c r="U18" s="37"/>
      <c r="V18" s="51">
        <f aca="true" t="shared" si="0" ref="V18:V24">D18+F18+H18+J18+P18</f>
        <v>9946.26</v>
      </c>
      <c r="W18" s="51"/>
      <c r="X18" s="39">
        <v>10</v>
      </c>
      <c r="Y18" s="51">
        <f>V18*X18/100</f>
        <v>994.6260000000001</v>
      </c>
      <c r="Z18" s="36">
        <f>V18+Y18</f>
        <v>10940.886</v>
      </c>
      <c r="AA18" s="45">
        <f>D18*4.8</f>
        <v>21124.8</v>
      </c>
      <c r="AB18" s="46">
        <f>D18</f>
        <v>4401</v>
      </c>
      <c r="AC18" s="46">
        <f>D18*2</f>
        <v>8802</v>
      </c>
    </row>
    <row r="19" spans="1:29" ht="26.25" customHeight="1">
      <c r="A19" s="47"/>
      <c r="B19" s="54" t="s">
        <v>13</v>
      </c>
      <c r="C19" s="55">
        <f>SUM(C16:C18)</f>
        <v>3</v>
      </c>
      <c r="D19" s="56">
        <f>SUM(D16:D18)</f>
        <v>18730</v>
      </c>
      <c r="E19" s="57"/>
      <c r="F19" s="36">
        <f>SUM(F16:F18)</f>
        <v>5071.4</v>
      </c>
      <c r="G19" s="36"/>
      <c r="H19" s="36">
        <f>SUM(H16:H18)</f>
        <v>2261.9</v>
      </c>
      <c r="I19" s="36"/>
      <c r="J19" s="36">
        <f>SUM(J16:J18)</f>
        <v>17092.3</v>
      </c>
      <c r="K19" s="36"/>
      <c r="L19" s="36">
        <f>SUM(L16:L18)</f>
        <v>0</v>
      </c>
      <c r="M19" s="36"/>
      <c r="N19" s="36"/>
      <c r="O19" s="36"/>
      <c r="P19" s="36">
        <f>P18+P17+P16</f>
        <v>5310.92</v>
      </c>
      <c r="Q19" s="36">
        <f aca="true" t="shared" si="1" ref="Q19:AA19">SUM(Q16:Q18)</f>
        <v>0</v>
      </c>
      <c r="R19" s="36">
        <f t="shared" si="1"/>
        <v>0</v>
      </c>
      <c r="S19" s="36">
        <f t="shared" si="1"/>
        <v>0</v>
      </c>
      <c r="T19" s="36">
        <f t="shared" si="1"/>
        <v>0</v>
      </c>
      <c r="U19" s="36">
        <f t="shared" si="1"/>
        <v>0</v>
      </c>
      <c r="V19" s="51">
        <f t="shared" si="0"/>
        <v>48466.520000000004</v>
      </c>
      <c r="W19" s="51"/>
      <c r="X19" s="38"/>
      <c r="Y19" s="36">
        <f>Y16+Y17+Y18</f>
        <v>4846.652000000001</v>
      </c>
      <c r="Z19" s="36">
        <f>Z16+Z17+Z18</f>
        <v>53313.172</v>
      </c>
      <c r="AA19" s="58">
        <f t="shared" si="1"/>
        <v>89904</v>
      </c>
      <c r="AB19" s="59">
        <f>AB16+AB17+AB18</f>
        <v>18730</v>
      </c>
      <c r="AC19" s="59">
        <f>AC16+AC17+AC18</f>
        <v>37460</v>
      </c>
    </row>
    <row r="20" spans="1:29" ht="33" customHeight="1">
      <c r="A20" s="47">
        <v>5</v>
      </c>
      <c r="B20" s="61" t="s">
        <v>39</v>
      </c>
      <c r="C20" s="49">
        <v>1</v>
      </c>
      <c r="D20" s="36">
        <v>5117</v>
      </c>
      <c r="E20" s="49">
        <v>30</v>
      </c>
      <c r="F20" s="50">
        <f>D20*E20%</f>
        <v>1535.1</v>
      </c>
      <c r="G20" s="49">
        <v>15</v>
      </c>
      <c r="H20" s="50">
        <f>D20*G20%</f>
        <v>767.55</v>
      </c>
      <c r="I20" s="49">
        <v>60</v>
      </c>
      <c r="J20" s="50">
        <f>D20*I20%</f>
        <v>3070.2</v>
      </c>
      <c r="K20" s="49" t="s">
        <v>34</v>
      </c>
      <c r="L20" s="50" t="s">
        <v>34</v>
      </c>
      <c r="M20" s="49"/>
      <c r="N20" s="50"/>
      <c r="O20" s="49">
        <v>0.29</v>
      </c>
      <c r="P20" s="50">
        <f>O20*D20</f>
        <v>1483.9299999999998</v>
      </c>
      <c r="Q20" s="50"/>
      <c r="R20" s="50"/>
      <c r="S20" s="50"/>
      <c r="T20" s="50"/>
      <c r="U20" s="50"/>
      <c r="V20" s="51">
        <f t="shared" si="0"/>
        <v>11973.78</v>
      </c>
      <c r="W20" s="51"/>
      <c r="X20" s="62">
        <v>10</v>
      </c>
      <c r="Y20" s="36">
        <f>V20*X20/100</f>
        <v>1197.378</v>
      </c>
      <c r="Z20" s="36">
        <f>V20+Y20</f>
        <v>13171.158000000001</v>
      </c>
      <c r="AA20" s="63">
        <f>D20*4.8</f>
        <v>24561.6</v>
      </c>
      <c r="AB20" s="64">
        <f>D20</f>
        <v>5117</v>
      </c>
      <c r="AC20" s="64">
        <f>D20*2</f>
        <v>10234</v>
      </c>
    </row>
    <row r="21" spans="1:29" ht="33.75">
      <c r="A21" s="47">
        <v>6</v>
      </c>
      <c r="B21" s="65" t="s">
        <v>40</v>
      </c>
      <c r="C21" s="49">
        <v>1</v>
      </c>
      <c r="D21" s="36">
        <v>4401</v>
      </c>
      <c r="E21" s="49">
        <v>20</v>
      </c>
      <c r="F21" s="50">
        <f>D21*E21%</f>
        <v>880.2</v>
      </c>
      <c r="G21" s="49">
        <v>0</v>
      </c>
      <c r="H21" s="50">
        <f>D21*G21%</f>
        <v>0</v>
      </c>
      <c r="I21" s="49">
        <v>60</v>
      </c>
      <c r="J21" s="50">
        <f>D21*I21%</f>
        <v>2640.6</v>
      </c>
      <c r="K21" s="49" t="s">
        <v>34</v>
      </c>
      <c r="L21" s="37" t="s">
        <v>34</v>
      </c>
      <c r="M21" s="49"/>
      <c r="N21" s="50"/>
      <c r="O21" s="49">
        <v>0.31</v>
      </c>
      <c r="P21" s="50">
        <f>O21*D21</f>
        <v>1364.31</v>
      </c>
      <c r="Q21" s="50"/>
      <c r="R21" s="50"/>
      <c r="S21" s="50"/>
      <c r="T21" s="37"/>
      <c r="U21" s="37"/>
      <c r="V21" s="51">
        <f t="shared" si="0"/>
        <v>9286.109999999999</v>
      </c>
      <c r="W21" s="51"/>
      <c r="X21" s="62">
        <v>10</v>
      </c>
      <c r="Y21" s="36">
        <f>V21*X21/100</f>
        <v>928.6109999999999</v>
      </c>
      <c r="Z21" s="36">
        <f>V21+Y21</f>
        <v>10214.720999999998</v>
      </c>
      <c r="AA21" s="63">
        <f>D21*4.8</f>
        <v>21124.8</v>
      </c>
      <c r="AB21" s="64">
        <f>D21</f>
        <v>4401</v>
      </c>
      <c r="AC21" s="64">
        <f>D21*2</f>
        <v>8802</v>
      </c>
    </row>
    <row r="22" spans="1:29" ht="31.5" customHeight="1">
      <c r="A22" s="47">
        <v>7</v>
      </c>
      <c r="B22" s="66" t="s">
        <v>41</v>
      </c>
      <c r="C22" s="49">
        <f>SUM(C21:C21)</f>
        <v>1</v>
      </c>
      <c r="D22" s="56">
        <v>4401</v>
      </c>
      <c r="E22" s="49">
        <v>25</v>
      </c>
      <c r="F22" s="50">
        <f>D22*E22%</f>
        <v>1100.25</v>
      </c>
      <c r="G22" s="49">
        <v>10</v>
      </c>
      <c r="H22" s="50">
        <f>D22*G22%</f>
        <v>440.1</v>
      </c>
      <c r="I22" s="49">
        <v>60</v>
      </c>
      <c r="J22" s="50">
        <f>D22*I22%</f>
        <v>2640.6</v>
      </c>
      <c r="K22" s="49" t="s">
        <v>34</v>
      </c>
      <c r="L22" s="50" t="s">
        <v>34</v>
      </c>
      <c r="M22" s="49"/>
      <c r="N22" s="50"/>
      <c r="O22" s="49">
        <v>0.31</v>
      </c>
      <c r="P22" s="50">
        <f>O22*D22</f>
        <v>1364.31</v>
      </c>
      <c r="Q22" s="50"/>
      <c r="R22" s="50"/>
      <c r="S22" s="50"/>
      <c r="T22" s="50"/>
      <c r="U22" s="50"/>
      <c r="V22" s="51">
        <f t="shared" si="0"/>
        <v>9946.26</v>
      </c>
      <c r="W22" s="51"/>
      <c r="X22" s="62">
        <v>10</v>
      </c>
      <c r="Y22" s="36">
        <f>V22*X22/100</f>
        <v>994.6260000000001</v>
      </c>
      <c r="Z22" s="36">
        <f>V22+Y22</f>
        <v>10940.886</v>
      </c>
      <c r="AA22" s="63">
        <f>D22*4.8</f>
        <v>21124.8</v>
      </c>
      <c r="AB22" s="64">
        <f>D22</f>
        <v>4401</v>
      </c>
      <c r="AC22" s="64">
        <f>D22*2</f>
        <v>8802</v>
      </c>
    </row>
    <row r="23" spans="1:29" ht="20.25" customHeight="1">
      <c r="A23" s="47"/>
      <c r="B23" s="54" t="s">
        <v>13</v>
      </c>
      <c r="C23" s="57">
        <v>3</v>
      </c>
      <c r="D23" s="56">
        <f>D20+D21+D22</f>
        <v>13919</v>
      </c>
      <c r="E23" s="56"/>
      <c r="F23" s="56">
        <f>F20+F21+F22</f>
        <v>3515.55</v>
      </c>
      <c r="G23" s="56"/>
      <c r="H23" s="56">
        <f>H20+H21+H22</f>
        <v>1207.65</v>
      </c>
      <c r="I23" s="56"/>
      <c r="J23" s="56">
        <f>J20+J21+J22</f>
        <v>8351.4</v>
      </c>
      <c r="K23" s="56"/>
      <c r="L23" s="56"/>
      <c r="M23" s="56"/>
      <c r="N23" s="56">
        <f>N20+N21+N22</f>
        <v>0</v>
      </c>
      <c r="O23" s="56"/>
      <c r="P23" s="56">
        <f>P22+P21+P20</f>
        <v>4212.549999999999</v>
      </c>
      <c r="Q23" s="56">
        <f aca="true" t="shared" si="2" ref="Q23:AC23">Q20+Q21+Q22</f>
        <v>0</v>
      </c>
      <c r="R23" s="56">
        <f t="shared" si="2"/>
        <v>0</v>
      </c>
      <c r="S23" s="56">
        <f t="shared" si="2"/>
        <v>0</v>
      </c>
      <c r="T23" s="56">
        <f t="shared" si="2"/>
        <v>0</v>
      </c>
      <c r="U23" s="56">
        <f t="shared" si="2"/>
        <v>0</v>
      </c>
      <c r="V23" s="51">
        <f t="shared" si="0"/>
        <v>31206.149999999998</v>
      </c>
      <c r="W23" s="51"/>
      <c r="X23" s="38"/>
      <c r="Y23" s="36">
        <f>Y20+Y21+Y22</f>
        <v>3120.615</v>
      </c>
      <c r="Z23" s="36">
        <f>Z20+Z21+Z22</f>
        <v>34326.765</v>
      </c>
      <c r="AA23" s="67">
        <f t="shared" si="2"/>
        <v>66811.2</v>
      </c>
      <c r="AB23" s="68">
        <f t="shared" si="2"/>
        <v>13919</v>
      </c>
      <c r="AC23" s="68">
        <f t="shared" si="2"/>
        <v>27838</v>
      </c>
    </row>
    <row r="24" spans="1:29" s="149" customFormat="1" ht="24" customHeight="1">
      <c r="A24" s="143"/>
      <c r="B24" s="144" t="s">
        <v>57</v>
      </c>
      <c r="C24" s="145">
        <f>C23+C19</f>
        <v>6</v>
      </c>
      <c r="D24" s="145">
        <f>D23+D19</f>
        <v>32649</v>
      </c>
      <c r="E24" s="145"/>
      <c r="F24" s="145">
        <f aca="true" t="shared" si="3" ref="F24:AC24">F23+F19</f>
        <v>8586.95</v>
      </c>
      <c r="G24" s="145"/>
      <c r="H24" s="145">
        <f t="shared" si="3"/>
        <v>3469.55</v>
      </c>
      <c r="I24" s="145"/>
      <c r="J24" s="145">
        <f t="shared" si="3"/>
        <v>25443.699999999997</v>
      </c>
      <c r="K24" s="145"/>
      <c r="L24" s="145">
        <f t="shared" si="3"/>
        <v>0</v>
      </c>
      <c r="M24" s="145"/>
      <c r="N24" s="145">
        <f t="shared" si="3"/>
        <v>0</v>
      </c>
      <c r="O24" s="145"/>
      <c r="P24" s="145">
        <f t="shared" si="3"/>
        <v>9523.47</v>
      </c>
      <c r="Q24" s="145">
        <f t="shared" si="3"/>
        <v>0</v>
      </c>
      <c r="R24" s="145">
        <f t="shared" si="3"/>
        <v>0</v>
      </c>
      <c r="S24" s="145">
        <f t="shared" si="3"/>
        <v>0</v>
      </c>
      <c r="T24" s="145">
        <f t="shared" si="3"/>
        <v>0</v>
      </c>
      <c r="U24" s="145">
        <f t="shared" si="3"/>
        <v>0</v>
      </c>
      <c r="V24" s="146">
        <f t="shared" si="0"/>
        <v>79672.67</v>
      </c>
      <c r="W24" s="146"/>
      <c r="X24" s="145"/>
      <c r="Y24" s="145">
        <f t="shared" si="3"/>
        <v>7967.267000000001</v>
      </c>
      <c r="Z24" s="145">
        <f t="shared" si="3"/>
        <v>87639.937</v>
      </c>
      <c r="AA24" s="147">
        <f>AA23+AA19</f>
        <v>156715.2</v>
      </c>
      <c r="AB24" s="148">
        <f t="shared" si="3"/>
        <v>32649</v>
      </c>
      <c r="AC24" s="148">
        <f t="shared" si="3"/>
        <v>65298</v>
      </c>
    </row>
    <row r="25" spans="1:29" ht="34.5" customHeight="1">
      <c r="A25" s="47">
        <v>8</v>
      </c>
      <c r="B25" s="65" t="s">
        <v>42</v>
      </c>
      <c r="C25" s="49">
        <v>0.5</v>
      </c>
      <c r="D25" s="50">
        <v>2498</v>
      </c>
      <c r="E25" s="49"/>
      <c r="F25" s="37">
        <v>0</v>
      </c>
      <c r="G25" s="49">
        <v>10</v>
      </c>
      <c r="H25" s="37">
        <f>D25*G25%</f>
        <v>249.8</v>
      </c>
      <c r="I25" s="49"/>
      <c r="J25" s="37">
        <v>0</v>
      </c>
      <c r="K25" s="49">
        <v>50</v>
      </c>
      <c r="L25" s="37">
        <f>D25*K25%</f>
        <v>1249</v>
      </c>
      <c r="M25" s="70">
        <v>16.66</v>
      </c>
      <c r="N25" s="37">
        <f>D25*M25%</f>
        <v>416.1668</v>
      </c>
      <c r="O25" s="49">
        <v>25</v>
      </c>
      <c r="P25" s="37">
        <f>D25*O25%</f>
        <v>624.5</v>
      </c>
      <c r="Q25" s="50"/>
      <c r="R25" s="50"/>
      <c r="S25" s="50"/>
      <c r="T25" s="37"/>
      <c r="U25" s="37"/>
      <c r="V25" s="37">
        <f>D25+H25+L25+N25+P25</f>
        <v>5037.4668</v>
      </c>
      <c r="W25" s="37"/>
      <c r="X25" s="62">
        <v>10</v>
      </c>
      <c r="Y25" s="37">
        <f>V25*X25/100</f>
        <v>503.74668</v>
      </c>
      <c r="Z25" s="37">
        <f>V25+Y25</f>
        <v>5541.21348</v>
      </c>
      <c r="AA25" s="45">
        <v>0</v>
      </c>
      <c r="AB25" s="46"/>
      <c r="AC25" s="46"/>
    </row>
    <row r="26" spans="1:29" ht="12.75">
      <c r="A26" s="47"/>
      <c r="B26" s="54" t="s">
        <v>13</v>
      </c>
      <c r="C26" s="57">
        <v>0.5</v>
      </c>
      <c r="D26" s="56">
        <f>D25</f>
        <v>2498</v>
      </c>
      <c r="E26" s="57"/>
      <c r="F26" s="36">
        <v>0</v>
      </c>
      <c r="G26" s="71"/>
      <c r="H26" s="36">
        <f>H25</f>
        <v>249.8</v>
      </c>
      <c r="I26" s="71"/>
      <c r="J26" s="36">
        <v>0</v>
      </c>
      <c r="K26" s="57"/>
      <c r="L26" s="36">
        <f>L25</f>
        <v>1249</v>
      </c>
      <c r="M26" s="57"/>
      <c r="N26" s="36">
        <f>N25</f>
        <v>416.1668</v>
      </c>
      <c r="O26" s="57"/>
      <c r="P26" s="36">
        <f>P25</f>
        <v>624.5</v>
      </c>
      <c r="Q26" s="56"/>
      <c r="R26" s="56"/>
      <c r="S26" s="56"/>
      <c r="T26" s="36"/>
      <c r="U26" s="36"/>
      <c r="V26" s="36">
        <f>V25</f>
        <v>5037.4668</v>
      </c>
      <c r="W26" s="36"/>
      <c r="X26" s="38"/>
      <c r="Y26" s="36">
        <f>Y25</f>
        <v>503.74668</v>
      </c>
      <c r="Z26" s="36">
        <f>Z25</f>
        <v>5541.21348</v>
      </c>
      <c r="AA26" s="58">
        <v>0</v>
      </c>
      <c r="AB26" s="71">
        <f>AB25</f>
        <v>0</v>
      </c>
      <c r="AC26" s="71">
        <f>AC25</f>
        <v>0</v>
      </c>
    </row>
    <row r="27" spans="1:29" ht="15.75" customHeight="1">
      <c r="A27" s="47">
        <v>9</v>
      </c>
      <c r="B27" s="52" t="s">
        <v>43</v>
      </c>
      <c r="C27" s="49">
        <v>1</v>
      </c>
      <c r="D27" s="50">
        <v>4635</v>
      </c>
      <c r="E27" s="49"/>
      <c r="F27" s="37"/>
      <c r="G27" s="49"/>
      <c r="H27" s="37"/>
      <c r="I27" s="49"/>
      <c r="J27" s="37"/>
      <c r="K27" s="49">
        <v>35</v>
      </c>
      <c r="L27" s="37">
        <f>D27*K27%</f>
        <v>1622.25</v>
      </c>
      <c r="M27" s="49">
        <v>0</v>
      </c>
      <c r="N27" s="37">
        <v>0</v>
      </c>
      <c r="O27" s="49">
        <v>25</v>
      </c>
      <c r="P27" s="37">
        <f>D27*O27%</f>
        <v>1158.75</v>
      </c>
      <c r="Q27" s="50"/>
      <c r="R27" s="50">
        <v>0</v>
      </c>
      <c r="S27" s="50">
        <f>D27*25%</f>
        <v>1158.75</v>
      </c>
      <c r="T27" s="62">
        <v>25</v>
      </c>
      <c r="U27" s="37">
        <f>D27*T27%</f>
        <v>1158.75</v>
      </c>
      <c r="V27" s="37">
        <f>U27+S27+P27+L27+D27</f>
        <v>9733.5</v>
      </c>
      <c r="W27" s="37"/>
      <c r="X27" s="62">
        <v>10</v>
      </c>
      <c r="Y27" s="37">
        <f>V27*X27/100</f>
        <v>973.35</v>
      </c>
      <c r="Z27" s="37">
        <f>V27+Y27</f>
        <v>10706.85</v>
      </c>
      <c r="AA27" s="45">
        <v>0</v>
      </c>
      <c r="AB27" s="72">
        <v>0</v>
      </c>
      <c r="AC27" s="72"/>
    </row>
    <row r="28" spans="1:29" ht="12.75" hidden="1">
      <c r="A28" s="47">
        <v>10</v>
      </c>
      <c r="B28" s="52" t="s">
        <v>43</v>
      </c>
      <c r="C28" s="49">
        <v>1</v>
      </c>
      <c r="D28" s="50"/>
      <c r="E28" s="49"/>
      <c r="F28" s="37"/>
      <c r="G28" s="49"/>
      <c r="H28" s="37"/>
      <c r="I28" s="49"/>
      <c r="J28" s="37"/>
      <c r="K28" s="49">
        <v>50</v>
      </c>
      <c r="L28" s="37">
        <v>604</v>
      </c>
      <c r="M28" s="49">
        <v>33.3</v>
      </c>
      <c r="N28" s="37">
        <v>402</v>
      </c>
      <c r="O28" s="49">
        <v>50</v>
      </c>
      <c r="P28" s="37">
        <v>604</v>
      </c>
      <c r="Q28" s="50"/>
      <c r="R28" s="50"/>
      <c r="S28" s="50">
        <v>302</v>
      </c>
      <c r="T28" s="37">
        <v>50</v>
      </c>
      <c r="U28" s="37">
        <v>604</v>
      </c>
      <c r="V28" s="37">
        <v>4224</v>
      </c>
      <c r="W28" s="37"/>
      <c r="X28" s="62"/>
      <c r="Y28" s="37">
        <f>V28*X28/100</f>
        <v>0</v>
      </c>
      <c r="Z28" s="37">
        <f>V28+Y28</f>
        <v>4224</v>
      </c>
      <c r="AA28" s="45">
        <v>0</v>
      </c>
      <c r="AB28" s="72">
        <v>0</v>
      </c>
      <c r="AC28" s="72"/>
    </row>
    <row r="29" spans="1:29" ht="12.75" hidden="1">
      <c r="A29" s="47">
        <v>11</v>
      </c>
      <c r="B29" s="52" t="s">
        <v>44</v>
      </c>
      <c r="C29" s="49">
        <v>3.6</v>
      </c>
      <c r="D29" s="50"/>
      <c r="E29" s="49"/>
      <c r="F29" s="37"/>
      <c r="G29" s="49"/>
      <c r="H29" s="37"/>
      <c r="I29" s="49"/>
      <c r="J29" s="37"/>
      <c r="K29" s="49">
        <v>50</v>
      </c>
      <c r="L29" s="37">
        <v>1440</v>
      </c>
      <c r="M29" s="49">
        <v>33.3</v>
      </c>
      <c r="N29" s="37">
        <v>958</v>
      </c>
      <c r="O29" s="49">
        <v>50</v>
      </c>
      <c r="P29" s="37">
        <v>1440</v>
      </c>
      <c r="Q29" s="50"/>
      <c r="R29" s="50"/>
      <c r="S29" s="50"/>
      <c r="T29" s="37">
        <v>14.17</v>
      </c>
      <c r="U29" s="37">
        <v>406</v>
      </c>
      <c r="V29" s="37">
        <v>8924</v>
      </c>
      <c r="W29" s="37"/>
      <c r="X29" s="62"/>
      <c r="Y29" s="37">
        <f>V29*X29/100</f>
        <v>0</v>
      </c>
      <c r="Z29" s="37">
        <f>V29+Y29</f>
        <v>8924</v>
      </c>
      <c r="AA29" s="45">
        <v>0</v>
      </c>
      <c r="AB29" s="72">
        <v>0</v>
      </c>
      <c r="AC29" s="72"/>
    </row>
    <row r="30" spans="1:29" ht="12.75" hidden="1">
      <c r="A30" s="47">
        <v>12</v>
      </c>
      <c r="B30" s="73" t="s">
        <v>45</v>
      </c>
      <c r="C30" s="49">
        <v>0.5</v>
      </c>
      <c r="D30" s="50"/>
      <c r="E30" s="49"/>
      <c r="F30" s="37"/>
      <c r="G30" s="49"/>
      <c r="H30" s="37"/>
      <c r="I30" s="72"/>
      <c r="J30" s="37"/>
      <c r="K30" s="49">
        <v>50</v>
      </c>
      <c r="L30" s="37">
        <v>200</v>
      </c>
      <c r="M30" s="49">
        <v>33.3</v>
      </c>
      <c r="N30" s="37">
        <v>133</v>
      </c>
      <c r="O30" s="49">
        <v>50</v>
      </c>
      <c r="P30" s="37">
        <v>200</v>
      </c>
      <c r="Q30" s="50"/>
      <c r="R30" s="50"/>
      <c r="S30" s="50"/>
      <c r="T30" s="37">
        <v>14.17</v>
      </c>
      <c r="U30" s="37">
        <v>56.68</v>
      </c>
      <c r="V30" s="37">
        <v>1223</v>
      </c>
      <c r="W30" s="37"/>
      <c r="X30" s="62"/>
      <c r="Y30" s="37">
        <f>V30*X30/100</f>
        <v>0</v>
      </c>
      <c r="Z30" s="37">
        <f>V30+Y30</f>
        <v>1223</v>
      </c>
      <c r="AA30" s="45">
        <v>0</v>
      </c>
      <c r="AB30" s="72">
        <v>0</v>
      </c>
      <c r="AC30" s="72"/>
    </row>
    <row r="31" spans="1:29" ht="12.75" hidden="1">
      <c r="A31" s="74"/>
      <c r="B31" s="75" t="s">
        <v>13</v>
      </c>
      <c r="C31" s="76">
        <f>SUM(C27:C30)</f>
        <v>6.1</v>
      </c>
      <c r="D31" s="77"/>
      <c r="E31" s="77"/>
      <c r="F31" s="77">
        <f>SUM(F27:F30)</f>
        <v>0</v>
      </c>
      <c r="G31" s="77"/>
      <c r="H31" s="77">
        <f>SUM(H27:H30)</f>
        <v>0</v>
      </c>
      <c r="I31" s="77"/>
      <c r="J31" s="77">
        <f>SUM(J27:J30)</f>
        <v>0</v>
      </c>
      <c r="K31" s="77"/>
      <c r="L31" s="77">
        <f>SUM(L27:L30)</f>
        <v>3866.25</v>
      </c>
      <c r="M31" s="77"/>
      <c r="N31" s="77">
        <f>SUM(N27:N30)</f>
        <v>1493</v>
      </c>
      <c r="O31" s="77"/>
      <c r="P31" s="77">
        <f>SUM(P27:P30)</f>
        <v>3402.75</v>
      </c>
      <c r="Q31" s="77">
        <f>SUM(Q27:Q30)</f>
        <v>0</v>
      </c>
      <c r="R31" s="77">
        <f>SUM(R27:R30)</f>
        <v>0</v>
      </c>
      <c r="S31" s="77">
        <f>SUM(S27:S30)</f>
        <v>1460.75</v>
      </c>
      <c r="T31" s="77"/>
      <c r="U31" s="77">
        <f>SUM(U27:U30)</f>
        <v>2225.43</v>
      </c>
      <c r="V31" s="77">
        <f>SUM(V27:V30)</f>
        <v>24104.5</v>
      </c>
      <c r="W31" s="77"/>
      <c r="X31" s="78"/>
      <c r="Y31" s="37">
        <f>V31*X31/100</f>
        <v>0</v>
      </c>
      <c r="Z31" s="37">
        <f>V31+Y31</f>
        <v>24104.5</v>
      </c>
      <c r="AA31" s="80">
        <f>SUM(AA27:AA30)</f>
        <v>0</v>
      </c>
      <c r="AB31" s="71">
        <f>SUM(AB27:AB30)</f>
        <v>0</v>
      </c>
      <c r="AC31" s="71"/>
    </row>
    <row r="32" spans="1:29" ht="12.75">
      <c r="A32" s="81">
        <v>10</v>
      </c>
      <c r="B32" s="82" t="s">
        <v>46</v>
      </c>
      <c r="C32" s="83">
        <v>0.6</v>
      </c>
      <c r="D32" s="84">
        <v>2236</v>
      </c>
      <c r="E32" s="84"/>
      <c r="F32" s="84">
        <v>0</v>
      </c>
      <c r="G32" s="84"/>
      <c r="H32" s="84">
        <v>0</v>
      </c>
      <c r="I32" s="84"/>
      <c r="J32" s="84">
        <v>0</v>
      </c>
      <c r="K32" s="85" t="s">
        <v>47</v>
      </c>
      <c r="L32" s="84">
        <f>D32*K32%</f>
        <v>827.3199999999999</v>
      </c>
      <c r="M32" s="84"/>
      <c r="N32" s="84">
        <v>0</v>
      </c>
      <c r="O32" s="79">
        <v>25</v>
      </c>
      <c r="P32" s="84">
        <f>D32*O32%</f>
        <v>559</v>
      </c>
      <c r="Q32" s="84"/>
      <c r="R32" s="86"/>
      <c r="S32" s="84"/>
      <c r="T32" s="84"/>
      <c r="U32" s="84">
        <v>0</v>
      </c>
      <c r="V32" s="84">
        <f>D32+L32+P32+R32</f>
        <v>3622.3199999999997</v>
      </c>
      <c r="W32" s="84">
        <f>4500-3622.32</f>
        <v>877.6799999999998</v>
      </c>
      <c r="X32" s="79">
        <v>10</v>
      </c>
      <c r="Y32" s="37">
        <f>(V32+W32)*X32/100</f>
        <v>450</v>
      </c>
      <c r="Z32" s="37">
        <f>V32+Y32+W32</f>
        <v>4950</v>
      </c>
      <c r="AA32" s="87">
        <v>0</v>
      </c>
      <c r="AB32" s="88">
        <v>0</v>
      </c>
      <c r="AC32" s="88"/>
    </row>
    <row r="33" spans="1:29" ht="12.75">
      <c r="A33" s="81">
        <v>11</v>
      </c>
      <c r="B33" s="82" t="s">
        <v>48</v>
      </c>
      <c r="C33" s="83">
        <v>1</v>
      </c>
      <c r="D33" s="84">
        <v>3728</v>
      </c>
      <c r="E33" s="84"/>
      <c r="F33" s="84">
        <v>0</v>
      </c>
      <c r="G33" s="84"/>
      <c r="H33" s="84">
        <v>0</v>
      </c>
      <c r="I33" s="84"/>
      <c r="J33" s="84">
        <v>0</v>
      </c>
      <c r="K33" s="85" t="s">
        <v>49</v>
      </c>
      <c r="L33" s="84">
        <f>D33*K33%</f>
        <v>559.1999999999999</v>
      </c>
      <c r="M33" s="84"/>
      <c r="N33" s="84">
        <v>0</v>
      </c>
      <c r="O33" s="79">
        <v>25</v>
      </c>
      <c r="P33" s="84">
        <f>D33*O33%</f>
        <v>932</v>
      </c>
      <c r="Q33" s="84"/>
      <c r="R33" s="84">
        <v>0</v>
      </c>
      <c r="S33" s="84">
        <v>0</v>
      </c>
      <c r="T33" s="86">
        <v>14.17</v>
      </c>
      <c r="U33" s="84">
        <f>T33%*D33</f>
        <v>528.2576</v>
      </c>
      <c r="V33" s="84">
        <f>U33+P33+L33+D33</f>
        <v>5747.4576</v>
      </c>
      <c r="W33" s="84">
        <f>7500-5747.46</f>
        <v>1752.54</v>
      </c>
      <c r="X33" s="79">
        <v>10</v>
      </c>
      <c r="Y33" s="37">
        <f>(V33+W33)*X33/100</f>
        <v>749.9997599999999</v>
      </c>
      <c r="Z33" s="37">
        <f>V33+Y33+W33</f>
        <v>8249.99736</v>
      </c>
      <c r="AA33" s="87">
        <v>0</v>
      </c>
      <c r="AB33" s="88">
        <v>0</v>
      </c>
      <c r="AC33" s="88"/>
    </row>
    <row r="34" spans="1:29" ht="12.75">
      <c r="A34" s="81">
        <v>12</v>
      </c>
      <c r="B34" s="82" t="s">
        <v>44</v>
      </c>
      <c r="C34" s="83">
        <v>3.45</v>
      </c>
      <c r="D34" s="84">
        <v>12858</v>
      </c>
      <c r="E34" s="84"/>
      <c r="F34" s="84">
        <v>0</v>
      </c>
      <c r="G34" s="84"/>
      <c r="H34" s="84">
        <v>0</v>
      </c>
      <c r="I34" s="84"/>
      <c r="J34" s="84">
        <v>0</v>
      </c>
      <c r="K34" s="85"/>
      <c r="L34" s="84">
        <f>D34*K34%</f>
        <v>0</v>
      </c>
      <c r="M34" s="84"/>
      <c r="N34" s="84">
        <v>0</v>
      </c>
      <c r="O34" s="79">
        <v>25</v>
      </c>
      <c r="P34" s="84">
        <f>D34*O34%</f>
        <v>3214.5</v>
      </c>
      <c r="Q34" s="84"/>
      <c r="R34" s="86">
        <v>0</v>
      </c>
      <c r="S34" s="84">
        <v>0</v>
      </c>
      <c r="T34" s="86">
        <v>14.17</v>
      </c>
      <c r="U34" s="89">
        <f>D34*T34%</f>
        <v>1821.9786</v>
      </c>
      <c r="V34" s="84">
        <f>U34+P34+L34+D34</f>
        <v>17894.478600000002</v>
      </c>
      <c r="W34" s="84">
        <f>(7500-5186.8)*3.45</f>
        <v>7980.54</v>
      </c>
      <c r="X34" s="79">
        <v>10</v>
      </c>
      <c r="Y34" s="37">
        <f>(V34+W34)*X34/100</f>
        <v>2587.5018600000003</v>
      </c>
      <c r="Z34" s="37">
        <f>V34+Y34+W34</f>
        <v>28462.520460000003</v>
      </c>
      <c r="AA34" s="87">
        <v>0</v>
      </c>
      <c r="AB34" s="88">
        <v>0</v>
      </c>
      <c r="AC34" s="88"/>
    </row>
    <row r="35" spans="1:29" ht="13.5" thickBot="1">
      <c r="A35" s="81"/>
      <c r="B35" s="90" t="s">
        <v>13</v>
      </c>
      <c r="C35" s="91">
        <f>C27+C32+C33+C34</f>
        <v>6.050000000000001</v>
      </c>
      <c r="D35" s="92">
        <f>D27+D32+D33+D34</f>
        <v>23457</v>
      </c>
      <c r="E35" s="92"/>
      <c r="F35" s="92">
        <f>SUM(F27:F34)</f>
        <v>0</v>
      </c>
      <c r="G35" s="93"/>
      <c r="H35" s="92">
        <f>SUM(H27:H34)</f>
        <v>0</v>
      </c>
      <c r="I35" s="93">
        <v>0</v>
      </c>
      <c r="J35" s="92">
        <f>SUM(J27:J34)</f>
        <v>0</v>
      </c>
      <c r="K35" s="92"/>
      <c r="L35" s="92">
        <f>L27+L32+L33+L34</f>
        <v>3008.7699999999995</v>
      </c>
      <c r="M35" s="92">
        <v>0</v>
      </c>
      <c r="N35" s="92">
        <f>N27+N32+N33+N34</f>
        <v>0</v>
      </c>
      <c r="O35" s="93">
        <v>0</v>
      </c>
      <c r="P35" s="92">
        <f>P27+P32+P33+P34</f>
        <v>5864.25</v>
      </c>
      <c r="Q35" s="92">
        <f>SUM(Q27:Q34)</f>
        <v>0</v>
      </c>
      <c r="R35" s="94">
        <f>R32+R33</f>
        <v>0</v>
      </c>
      <c r="S35" s="92">
        <f>S32+S27</f>
        <v>1158.75</v>
      </c>
      <c r="T35" s="92">
        <v>0</v>
      </c>
      <c r="U35" s="95">
        <f>U27+U34+U33</f>
        <v>3508.9862</v>
      </c>
      <c r="V35" s="92">
        <f>V27+V32+V33+V34</f>
        <v>36997.7562</v>
      </c>
      <c r="W35" s="92">
        <f>W27+W32+W33+W34</f>
        <v>10610.76</v>
      </c>
      <c r="X35" s="96"/>
      <c r="Y35" s="92">
        <f>Y27+Y32+Y33+Y34</f>
        <v>4760.85162</v>
      </c>
      <c r="Z35" s="92">
        <f>Z27+Z32+Z33+Z34</f>
        <v>52369.36782</v>
      </c>
      <c r="AA35" s="97">
        <f>SUM(AA27:AA34)</f>
        <v>0</v>
      </c>
      <c r="AB35" s="71">
        <f>SUM(AB27:AB34)</f>
        <v>0</v>
      </c>
      <c r="AC35" s="71"/>
    </row>
    <row r="36" spans="1:29" s="107" customFormat="1" ht="20.25" customHeight="1">
      <c r="A36" s="98"/>
      <c r="B36" s="98" t="s">
        <v>50</v>
      </c>
      <c r="C36" s="99">
        <f>C14+C19+C23+C26+C35</f>
        <v>13.55</v>
      </c>
      <c r="D36" s="100">
        <f aca="true" t="shared" si="4" ref="D36:J36">D14+D19+D23+D26+D35</f>
        <v>68838</v>
      </c>
      <c r="E36" s="100"/>
      <c r="F36" s="100">
        <f t="shared" si="4"/>
        <v>8586.95</v>
      </c>
      <c r="G36" s="100"/>
      <c r="H36" s="100">
        <f t="shared" si="4"/>
        <v>3719.3500000000004</v>
      </c>
      <c r="I36" s="100"/>
      <c r="J36" s="100">
        <f t="shared" si="4"/>
        <v>25443.699999999997</v>
      </c>
      <c r="K36" s="100"/>
      <c r="L36" s="100">
        <f>L35+L26</f>
        <v>4257.7699999999995</v>
      </c>
      <c r="M36" s="100">
        <f>M14+M19+M23+M26+M35</f>
        <v>0</v>
      </c>
      <c r="N36" s="100">
        <f>N14+N19+N23+N26+N35</f>
        <v>416.1668</v>
      </c>
      <c r="O36" s="101"/>
      <c r="P36" s="100">
        <f>P14+P19+P23+P26+P35</f>
        <v>46509.53999999999</v>
      </c>
      <c r="Q36" s="100">
        <f>Q14+Q19+Q23+Q26+Q35</f>
        <v>0</v>
      </c>
      <c r="R36" s="101">
        <f>R35</f>
        <v>0</v>
      </c>
      <c r="S36" s="100">
        <f>S14+S19+S23+S26+S35</f>
        <v>1158.75</v>
      </c>
      <c r="T36" s="100">
        <f>T14+T19+T23+T26+T35</f>
        <v>0</v>
      </c>
      <c r="U36" s="102">
        <f>U23+U35</f>
        <v>3508.9862</v>
      </c>
      <c r="V36" s="100">
        <f>V14+V19+V23+V26+V35</f>
        <v>162439.213</v>
      </c>
      <c r="W36" s="100"/>
      <c r="X36" s="103"/>
      <c r="Y36" s="100">
        <f>Y14+Y19+Y23+Y26+Y35</f>
        <v>17304.997300000003</v>
      </c>
      <c r="Z36" s="100">
        <f>Z14+Z19+Z23+Z26+Z35</f>
        <v>190354.9703</v>
      </c>
      <c r="AA36" s="105">
        <f>AA14+AA19+AA23+AA26+AA35</f>
        <v>205838.40000000002</v>
      </c>
      <c r="AB36" s="106">
        <f>AB14+AB19+AB23+AB26</f>
        <v>48000</v>
      </c>
      <c r="AC36" s="106">
        <f>AC14+AC19+AC23+AC26</f>
        <v>96000</v>
      </c>
    </row>
    <row r="37" spans="1:29" s="116" customFormat="1" ht="28.5" customHeight="1">
      <c r="A37" s="108">
        <v>1</v>
      </c>
      <c r="B37" s="109" t="s">
        <v>51</v>
      </c>
      <c r="C37" s="110">
        <v>0.4</v>
      </c>
      <c r="D37" s="111">
        <v>1997</v>
      </c>
      <c r="E37" s="108"/>
      <c r="F37" s="111"/>
      <c r="G37" s="108">
        <v>10</v>
      </c>
      <c r="H37" s="111">
        <f>D37*G37%</f>
        <v>199.70000000000002</v>
      </c>
      <c r="I37" s="111"/>
      <c r="J37" s="111"/>
      <c r="K37" s="108">
        <v>50</v>
      </c>
      <c r="L37" s="108">
        <f>D37*50%</f>
        <v>998.5</v>
      </c>
      <c r="M37" s="112">
        <v>16.66</v>
      </c>
      <c r="N37" s="111">
        <f>D37*16.66%</f>
        <v>332.7002</v>
      </c>
      <c r="O37" s="108">
        <v>25</v>
      </c>
      <c r="P37" s="111">
        <f>D37*25%</f>
        <v>499.25</v>
      </c>
      <c r="Q37" s="108"/>
      <c r="R37" s="111"/>
      <c r="S37" s="111"/>
      <c r="T37" s="111"/>
      <c r="U37" s="111"/>
      <c r="V37" s="111">
        <f>P37+N37+L37+H37+D37</f>
        <v>4027.1502</v>
      </c>
      <c r="W37" s="111"/>
      <c r="X37" s="113">
        <v>10</v>
      </c>
      <c r="Y37" s="111">
        <f>V37*X37/100</f>
        <v>402.71502</v>
      </c>
      <c r="Z37" s="111">
        <f>V37+Y37</f>
        <v>4429.86522</v>
      </c>
      <c r="AA37" s="114"/>
      <c r="AB37" s="115"/>
      <c r="AC37" s="115"/>
    </row>
    <row r="38" spans="1:29" ht="23.25" customHeight="1">
      <c r="A38" s="117"/>
      <c r="B38" s="108" t="s">
        <v>52</v>
      </c>
      <c r="C38" s="118">
        <f>C36+C37</f>
        <v>13.950000000000001</v>
      </c>
      <c r="D38" s="50">
        <f>D36+D37</f>
        <v>70835</v>
      </c>
      <c r="E38" s="49"/>
      <c r="F38" s="50">
        <f>F36+F37</f>
        <v>8586.95</v>
      </c>
      <c r="G38" s="50"/>
      <c r="H38" s="50">
        <f>H36+H37</f>
        <v>3919.05</v>
      </c>
      <c r="I38" s="50"/>
      <c r="J38" s="50">
        <f>J36+J37</f>
        <v>25443.699999999997</v>
      </c>
      <c r="K38" s="50"/>
      <c r="L38" s="50">
        <f>L36+L37</f>
        <v>5256.2699999999995</v>
      </c>
      <c r="M38" s="50"/>
      <c r="N38" s="50">
        <f>N36+N37</f>
        <v>748.867</v>
      </c>
      <c r="O38" s="50"/>
      <c r="P38" s="50">
        <f>P36+P37</f>
        <v>47008.78999999999</v>
      </c>
      <c r="Q38" s="50">
        <f>Q36+Q37</f>
        <v>0</v>
      </c>
      <c r="R38" s="70">
        <f>R36+R37</f>
        <v>0</v>
      </c>
      <c r="S38" s="50">
        <f>S36+S37</f>
        <v>1158.75</v>
      </c>
      <c r="T38" s="50"/>
      <c r="U38" s="118">
        <f aca="true" t="shared" si="5" ref="U38:AC38">U36+U37</f>
        <v>3508.9862</v>
      </c>
      <c r="V38" s="50">
        <f>V36+V37</f>
        <v>166466.3632</v>
      </c>
      <c r="W38" s="50"/>
      <c r="X38" s="72"/>
      <c r="Y38" s="50">
        <f>Y36+Y37</f>
        <v>17707.712320000002</v>
      </c>
      <c r="Z38" s="50">
        <f>Z36+Z37</f>
        <v>194784.83552</v>
      </c>
      <c r="AA38" s="119">
        <f t="shared" si="5"/>
        <v>205838.40000000002</v>
      </c>
      <c r="AB38" s="72">
        <f t="shared" si="5"/>
        <v>48000</v>
      </c>
      <c r="AC38" s="72">
        <f t="shared" si="5"/>
        <v>96000</v>
      </c>
    </row>
    <row r="39" spans="1:29" ht="34.5" customHeight="1">
      <c r="A39" s="32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07" customFormat="1" ht="14.25">
      <c r="A40" s="121"/>
      <c r="B40" s="121"/>
      <c r="C40" s="150" t="s">
        <v>53</v>
      </c>
      <c r="D40" s="150"/>
      <c r="E40" s="150"/>
      <c r="F40" s="150"/>
      <c r="G40" s="150"/>
      <c r="H40" s="150"/>
      <c r="I40" s="150"/>
      <c r="J40" s="150"/>
      <c r="K40" s="150"/>
      <c r="L40" s="121"/>
      <c r="M40" s="150" t="s">
        <v>54</v>
      </c>
      <c r="N40" s="150"/>
      <c r="O40" s="150"/>
      <c r="P40" s="150"/>
      <c r="Q40" s="121"/>
      <c r="R40" s="122"/>
      <c r="S40" s="122"/>
      <c r="T40" s="122"/>
      <c r="U40" s="122"/>
      <c r="V40" s="122"/>
      <c r="W40" s="122"/>
      <c r="X40" s="123"/>
      <c r="Y40" s="122"/>
      <c r="Z40" s="122"/>
      <c r="AA40" s="125"/>
      <c r="AB40" s="123"/>
      <c r="AC40" s="123"/>
    </row>
    <row r="41" ht="49.5" customHeight="1" hidden="1"/>
    <row r="42" spans="3:27" ht="12.75" hidden="1"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ht="12.75" hidden="1"/>
    <row r="44" spans="3:27" ht="12.75" hidden="1"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55" ht="12.75">
      <c r="H55" s="126"/>
    </row>
  </sheetData>
  <sheetProtection/>
  <mergeCells count="31">
    <mergeCell ref="B9:AC9"/>
    <mergeCell ref="C44:AA44"/>
    <mergeCell ref="W11:W13"/>
    <mergeCell ref="X11:Y11"/>
    <mergeCell ref="AA11:AA13"/>
    <mergeCell ref="B39:AC39"/>
    <mergeCell ref="B11:B13"/>
    <mergeCell ref="D11:D13"/>
    <mergeCell ref="E11:F12"/>
    <mergeCell ref="G11:H12"/>
    <mergeCell ref="A12:A13"/>
    <mergeCell ref="C12:C13"/>
    <mergeCell ref="B8:AC8"/>
    <mergeCell ref="K11:L12"/>
    <mergeCell ref="M11:N12"/>
    <mergeCell ref="O11:P12"/>
    <mergeCell ref="T11:U11"/>
    <mergeCell ref="R1:AC1"/>
    <mergeCell ref="U3:V3"/>
    <mergeCell ref="AA4:AC4"/>
    <mergeCell ref="T6:U6"/>
    <mergeCell ref="B7:AC7"/>
    <mergeCell ref="AC11:AC13"/>
    <mergeCell ref="Z11:Z13"/>
    <mergeCell ref="C40:K40"/>
    <mergeCell ref="M40:P40"/>
    <mergeCell ref="C42:AA42"/>
    <mergeCell ref="AB11:AB13"/>
    <mergeCell ref="I11:J12"/>
    <mergeCell ref="X12:X13"/>
    <mergeCell ref="Y12:Y13"/>
  </mergeCells>
  <printOptions/>
  <pageMargins left="0.5118110236220472" right="0.1968503937007874" top="0.1968503937007874" bottom="0.1968503937007874" header="0.1968503937007874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="120" zoomScaleSheetLayoutView="120" zoomScalePageLayoutView="0" workbookViewId="0" topLeftCell="A1">
      <pane xSplit="2" ySplit="13" topLeftCell="K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34" sqref="W34"/>
    </sheetView>
  </sheetViews>
  <sheetFormatPr defaultColWidth="9.140625" defaultRowHeight="12.75"/>
  <cols>
    <col min="1" max="1" width="2.7109375" style="1" customWidth="1"/>
    <col min="2" max="2" width="14.421875" style="1" customWidth="1"/>
    <col min="3" max="3" width="4.421875" style="1" customWidth="1"/>
    <col min="4" max="4" width="8.28125" style="1" customWidth="1"/>
    <col min="5" max="5" width="4.28125" style="1" customWidth="1"/>
    <col min="6" max="6" width="7.421875" style="1" customWidth="1"/>
    <col min="7" max="7" width="4.421875" style="1" customWidth="1"/>
    <col min="8" max="8" width="7.140625" style="1" customWidth="1"/>
    <col min="9" max="9" width="3.57421875" style="1" customWidth="1"/>
    <col min="10" max="10" width="7.8515625" style="1" customWidth="1"/>
    <col min="11" max="11" width="3.421875" style="1" customWidth="1"/>
    <col min="12" max="12" width="7.7109375" style="1" customWidth="1"/>
    <col min="13" max="13" width="4.00390625" style="1" customWidth="1"/>
    <col min="14" max="14" width="6.7109375" style="1" customWidth="1"/>
    <col min="15" max="15" width="4.7109375" style="1" customWidth="1"/>
    <col min="16" max="16" width="8.8515625" style="1" customWidth="1"/>
    <col min="17" max="17" width="6.00390625" style="1" hidden="1" customWidth="1"/>
    <col min="18" max="18" width="0.13671875" style="1" customWidth="1"/>
    <col min="19" max="19" width="7.28125" style="1" customWidth="1"/>
    <col min="20" max="20" width="4.421875" style="1" customWidth="1"/>
    <col min="21" max="21" width="7.28125" style="1" customWidth="1"/>
    <col min="22" max="23" width="9.00390625" style="1" customWidth="1"/>
    <col min="24" max="24" width="2.8515625" style="24" customWidth="1"/>
    <col min="25" max="25" width="8.00390625" style="1" customWidth="1"/>
    <col min="26" max="26" width="9.140625" style="1" customWidth="1"/>
    <col min="27" max="27" width="10.28125" style="25" customWidth="1"/>
    <col min="28" max="28" width="7.8515625" style="24" customWidth="1"/>
    <col min="29" max="29" width="7.57421875" style="24" customWidth="1"/>
    <col min="30" max="16384" width="9.140625" style="1" customWidth="1"/>
  </cols>
  <sheetData>
    <row r="1" spans="18:29" ht="33.75" customHeight="1">
      <c r="R1" s="202" t="s">
        <v>66</v>
      </c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</row>
    <row r="2" spans="16:29" ht="12" customHeight="1" hidden="1">
      <c r="P2" s="2"/>
      <c r="Q2" s="2"/>
      <c r="R2" s="2"/>
      <c r="S2" s="3"/>
      <c r="T2" s="3"/>
      <c r="U2" s="3"/>
      <c r="V2" s="3"/>
      <c r="W2" s="3"/>
      <c r="X2" s="4"/>
      <c r="Y2" s="3"/>
      <c r="Z2" s="3"/>
      <c r="AA2" s="5"/>
      <c r="AB2" s="4"/>
      <c r="AC2" s="4"/>
    </row>
    <row r="3" spans="16:29" ht="6" customHeight="1" hidden="1">
      <c r="P3" s="7"/>
      <c r="Q3" s="7"/>
      <c r="R3" s="7"/>
      <c r="S3" s="8"/>
      <c r="T3" s="8"/>
      <c r="U3" s="169"/>
      <c r="V3" s="169"/>
      <c r="W3" s="9"/>
      <c r="X3" s="10"/>
      <c r="Y3" s="9"/>
      <c r="Z3" s="9"/>
      <c r="AA3" s="12"/>
      <c r="AB3" s="13"/>
      <c r="AC3" s="13"/>
    </row>
    <row r="4" spans="16:29" ht="12.75" customHeight="1" hidden="1">
      <c r="P4" s="7"/>
      <c r="Q4" s="7"/>
      <c r="R4" s="7"/>
      <c r="S4" s="14"/>
      <c r="T4" s="14"/>
      <c r="U4" s="14"/>
      <c r="V4" s="14"/>
      <c r="W4" s="14"/>
      <c r="X4" s="15"/>
      <c r="Y4" s="14"/>
      <c r="Z4" s="14"/>
      <c r="AA4" s="170"/>
      <c r="AB4" s="170"/>
      <c r="AC4" s="170"/>
    </row>
    <row r="5" spans="19:29" ht="5.25" customHeight="1" hidden="1">
      <c r="S5" s="14"/>
      <c r="T5" s="14"/>
      <c r="U5" s="14"/>
      <c r="V5" s="14"/>
      <c r="W5" s="14"/>
      <c r="X5" s="15"/>
      <c r="Y5" s="14"/>
      <c r="Z5" s="14"/>
      <c r="AA5" s="17"/>
      <c r="AB5" s="18"/>
      <c r="AC5" s="18"/>
    </row>
    <row r="6" spans="19:29" ht="30.75" customHeight="1">
      <c r="S6" s="20"/>
      <c r="T6" s="171"/>
      <c r="U6" s="171"/>
      <c r="V6" s="20"/>
      <c r="W6" s="20"/>
      <c r="X6" s="21"/>
      <c r="Y6" s="20"/>
      <c r="Z6" s="20"/>
      <c r="AA6" s="23"/>
      <c r="AB6" s="21"/>
      <c r="AC6" s="21"/>
    </row>
    <row r="7" spans="2:29" ht="18" customHeight="1">
      <c r="B7" s="172" t="s">
        <v>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</row>
    <row r="8" spans="2:29" ht="12.75" hidden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</row>
    <row r="9" spans="2:29" ht="22.5" customHeight="1">
      <c r="B9" s="200" t="s">
        <v>62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</row>
    <row r="10" ht="12.75" customHeight="1" thickBot="1"/>
    <row r="11" spans="1:29" s="29" customFormat="1" ht="25.5" customHeight="1">
      <c r="A11" s="26" t="s">
        <v>3</v>
      </c>
      <c r="B11" s="201" t="s">
        <v>4</v>
      </c>
      <c r="C11" s="27" t="s">
        <v>5</v>
      </c>
      <c r="D11" s="165" t="s">
        <v>6</v>
      </c>
      <c r="E11" s="180" t="s">
        <v>7</v>
      </c>
      <c r="F11" s="181"/>
      <c r="G11" s="180" t="s">
        <v>56</v>
      </c>
      <c r="H11" s="181"/>
      <c r="I11" s="180" t="s">
        <v>58</v>
      </c>
      <c r="J11" s="181"/>
      <c r="K11" s="188" t="s">
        <v>59</v>
      </c>
      <c r="L11" s="189"/>
      <c r="M11" s="192" t="s">
        <v>60</v>
      </c>
      <c r="N11" s="193"/>
      <c r="O11" s="194" t="s">
        <v>55</v>
      </c>
      <c r="P11" s="195"/>
      <c r="Q11" s="127" t="s">
        <v>9</v>
      </c>
      <c r="R11" s="128" t="s">
        <v>10</v>
      </c>
      <c r="S11" s="28" t="s">
        <v>11</v>
      </c>
      <c r="T11" s="198" t="s">
        <v>12</v>
      </c>
      <c r="U11" s="199"/>
      <c r="V11" s="127" t="s">
        <v>13</v>
      </c>
      <c r="W11" s="152" t="s">
        <v>61</v>
      </c>
      <c r="X11" s="173" t="s">
        <v>14</v>
      </c>
      <c r="Y11" s="173"/>
      <c r="Z11" s="129" t="s">
        <v>15</v>
      </c>
      <c r="AA11" s="177" t="s">
        <v>16</v>
      </c>
      <c r="AB11" s="151" t="s">
        <v>64</v>
      </c>
      <c r="AC11" s="184" t="s">
        <v>18</v>
      </c>
    </row>
    <row r="12" spans="1:29" s="29" customFormat="1" ht="36.75" customHeight="1">
      <c r="A12" s="160" t="s">
        <v>20</v>
      </c>
      <c r="B12" s="161"/>
      <c r="C12" s="161" t="s">
        <v>21</v>
      </c>
      <c r="D12" s="166"/>
      <c r="E12" s="182"/>
      <c r="F12" s="183"/>
      <c r="G12" s="182"/>
      <c r="H12" s="183"/>
      <c r="I12" s="182"/>
      <c r="J12" s="183"/>
      <c r="K12" s="190"/>
      <c r="L12" s="191"/>
      <c r="M12" s="182"/>
      <c r="N12" s="183"/>
      <c r="O12" s="196"/>
      <c r="P12" s="197"/>
      <c r="Q12" s="30" t="s">
        <v>22</v>
      </c>
      <c r="R12" s="130" t="s">
        <v>23</v>
      </c>
      <c r="S12" s="30" t="s">
        <v>24</v>
      </c>
      <c r="T12" s="131" t="s">
        <v>25</v>
      </c>
      <c r="U12" s="30" t="s">
        <v>26</v>
      </c>
      <c r="V12" s="127" t="s">
        <v>27</v>
      </c>
      <c r="W12" s="153"/>
      <c r="X12" s="163" t="s">
        <v>28</v>
      </c>
      <c r="Y12" s="152" t="s">
        <v>29</v>
      </c>
      <c r="Z12" s="131"/>
      <c r="AA12" s="178"/>
      <c r="AB12" s="151"/>
      <c r="AC12" s="185"/>
    </row>
    <row r="13" spans="1:29" s="32" customFormat="1" ht="23.25" customHeight="1" thickBot="1">
      <c r="A13" s="160"/>
      <c r="B13" s="162"/>
      <c r="C13" s="162"/>
      <c r="D13" s="167"/>
      <c r="E13" s="132" t="s">
        <v>28</v>
      </c>
      <c r="F13" s="133" t="s">
        <v>29</v>
      </c>
      <c r="G13" s="133" t="s">
        <v>28</v>
      </c>
      <c r="H13" s="133" t="s">
        <v>29</v>
      </c>
      <c r="I13" s="133" t="s">
        <v>28</v>
      </c>
      <c r="J13" s="133" t="s">
        <v>29</v>
      </c>
      <c r="K13" s="133" t="s">
        <v>28</v>
      </c>
      <c r="L13" s="133" t="s">
        <v>29</v>
      </c>
      <c r="M13" s="133" t="s">
        <v>28</v>
      </c>
      <c r="N13" s="133" t="s">
        <v>29</v>
      </c>
      <c r="O13" s="133" t="s">
        <v>28</v>
      </c>
      <c r="P13" s="133" t="s">
        <v>29</v>
      </c>
      <c r="Q13" s="134" t="s">
        <v>30</v>
      </c>
      <c r="R13" s="135">
        <v>0.12</v>
      </c>
      <c r="S13" s="31" t="s">
        <v>31</v>
      </c>
      <c r="T13" s="133" t="s">
        <v>28</v>
      </c>
      <c r="U13" s="133" t="s">
        <v>29</v>
      </c>
      <c r="V13" s="127" t="s">
        <v>32</v>
      </c>
      <c r="W13" s="154"/>
      <c r="X13" s="164"/>
      <c r="Y13" s="154"/>
      <c r="Z13" s="136"/>
      <c r="AA13" s="179"/>
      <c r="AB13" s="151"/>
      <c r="AC13" s="186"/>
    </row>
    <row r="14" spans="1:29" ht="15" customHeight="1">
      <c r="A14" s="33">
        <v>1</v>
      </c>
      <c r="B14" s="142" t="s">
        <v>33</v>
      </c>
      <c r="C14" s="35">
        <v>1</v>
      </c>
      <c r="D14" s="56">
        <v>10234</v>
      </c>
      <c r="E14" s="35"/>
      <c r="F14" s="36">
        <f>D14*E14%</f>
        <v>0</v>
      </c>
      <c r="G14" s="35"/>
      <c r="H14" s="36">
        <f>D14*G14%</f>
        <v>0</v>
      </c>
      <c r="I14" s="35"/>
      <c r="J14" s="36">
        <f>D14*I14%</f>
        <v>0</v>
      </c>
      <c r="K14" s="35" t="s">
        <v>34</v>
      </c>
      <c r="L14" s="36" t="s">
        <v>34</v>
      </c>
      <c r="M14" s="35"/>
      <c r="N14" s="36"/>
      <c r="O14" s="51">
        <v>2.98</v>
      </c>
      <c r="P14" s="36">
        <f>O14*D14</f>
        <v>30497.32</v>
      </c>
      <c r="Q14" s="37"/>
      <c r="R14" s="36"/>
      <c r="S14" s="36"/>
      <c r="T14" s="36"/>
      <c r="U14" s="36"/>
      <c r="V14" s="36">
        <f>D14+P14</f>
        <v>40731.32</v>
      </c>
      <c r="W14" s="36"/>
      <c r="X14" s="38">
        <v>10</v>
      </c>
      <c r="Y14" s="36">
        <f>V14*X14/100</f>
        <v>4073.132</v>
      </c>
      <c r="Z14" s="36">
        <f>V14+Y14</f>
        <v>44804.452</v>
      </c>
      <c r="AA14" s="40">
        <f>D14*4.8</f>
        <v>49123.2</v>
      </c>
      <c r="AB14" s="41">
        <f>D14*1.5</f>
        <v>15351</v>
      </c>
      <c r="AC14" s="41">
        <f>D14*3</f>
        <v>30702</v>
      </c>
    </row>
    <row r="15" spans="1:29" ht="12.75">
      <c r="A15" s="33"/>
      <c r="B15" s="42" t="s">
        <v>35</v>
      </c>
      <c r="C15" s="43"/>
      <c r="D15" s="36"/>
      <c r="E15" s="44"/>
      <c r="F15" s="37"/>
      <c r="G15" s="44"/>
      <c r="H15" s="36"/>
      <c r="I15" s="44"/>
      <c r="J15" s="36"/>
      <c r="K15" s="44"/>
      <c r="L15" s="37"/>
      <c r="M15" s="44"/>
      <c r="N15" s="37"/>
      <c r="O15" s="44"/>
      <c r="P15" s="37"/>
      <c r="Q15" s="37"/>
      <c r="R15" s="37"/>
      <c r="S15" s="37"/>
      <c r="T15" s="37"/>
      <c r="U15" s="37"/>
      <c r="V15" s="36"/>
      <c r="W15" s="36"/>
      <c r="X15" s="38"/>
      <c r="Y15" s="36"/>
      <c r="Z15" s="36"/>
      <c r="AA15" s="45"/>
      <c r="AB15" s="46"/>
      <c r="AC15" s="46"/>
    </row>
    <row r="16" spans="1:29" ht="25.5" customHeight="1">
      <c r="A16" s="47">
        <v>2</v>
      </c>
      <c r="B16" s="48" t="s">
        <v>36</v>
      </c>
      <c r="C16" s="49">
        <v>1</v>
      </c>
      <c r="D16" s="36">
        <v>7778</v>
      </c>
      <c r="E16" s="49">
        <v>30</v>
      </c>
      <c r="F16" s="37">
        <f>D16*E16%</f>
        <v>2333.4</v>
      </c>
      <c r="G16" s="49">
        <v>15</v>
      </c>
      <c r="H16" s="36">
        <f>D16*G16%</f>
        <v>1166.7</v>
      </c>
      <c r="I16" s="49">
        <v>110</v>
      </c>
      <c r="J16" s="36">
        <f>D16*I16%</f>
        <v>8555.800000000001</v>
      </c>
      <c r="K16" s="49" t="s">
        <v>34</v>
      </c>
      <c r="L16" s="37" t="s">
        <v>34</v>
      </c>
      <c r="M16" s="49"/>
      <c r="N16" s="37"/>
      <c r="O16" s="49">
        <v>0.28</v>
      </c>
      <c r="P16" s="37">
        <f>O16*D16</f>
        <v>2177.84</v>
      </c>
      <c r="Q16" s="50"/>
      <c r="R16" s="50"/>
      <c r="S16" s="50"/>
      <c r="T16" s="37"/>
      <c r="U16" s="37"/>
      <c r="V16" s="51">
        <f>D16+F16+H16+J16+P16</f>
        <v>22011.74</v>
      </c>
      <c r="W16" s="51"/>
      <c r="X16" s="39">
        <v>10</v>
      </c>
      <c r="Y16" s="51">
        <f>V16*X16/100</f>
        <v>2201.1740000000004</v>
      </c>
      <c r="Z16" s="36">
        <f>V16+Y16</f>
        <v>24212.914</v>
      </c>
      <c r="AA16" s="45">
        <f>D16*4.8</f>
        <v>37334.4</v>
      </c>
      <c r="AB16" s="46">
        <f>D16</f>
        <v>7778</v>
      </c>
      <c r="AC16" s="46">
        <f>D16*2</f>
        <v>15556</v>
      </c>
    </row>
    <row r="17" spans="1:29" ht="27" customHeight="1">
      <c r="A17" s="47">
        <v>3</v>
      </c>
      <c r="B17" s="52" t="s">
        <v>37</v>
      </c>
      <c r="C17" s="49">
        <v>1</v>
      </c>
      <c r="D17" s="36">
        <v>6551</v>
      </c>
      <c r="E17" s="49">
        <v>25</v>
      </c>
      <c r="F17" s="37">
        <f>D17*E17%</f>
        <v>1637.75</v>
      </c>
      <c r="G17" s="49">
        <v>10</v>
      </c>
      <c r="H17" s="36">
        <f>D17*G17%</f>
        <v>655.1</v>
      </c>
      <c r="I17" s="49">
        <v>90</v>
      </c>
      <c r="J17" s="36">
        <f>D17*I17%</f>
        <v>5895.900000000001</v>
      </c>
      <c r="K17" s="49" t="s">
        <v>34</v>
      </c>
      <c r="L17" s="37" t="s">
        <v>34</v>
      </c>
      <c r="M17" s="49"/>
      <c r="N17" s="37"/>
      <c r="O17" s="49">
        <v>0.27</v>
      </c>
      <c r="P17" s="37">
        <f>O17*D17</f>
        <v>1768.7700000000002</v>
      </c>
      <c r="Q17" s="50"/>
      <c r="R17" s="50"/>
      <c r="S17" s="50"/>
      <c r="T17" s="37"/>
      <c r="U17" s="37"/>
      <c r="V17" s="51">
        <f>D17+F17+H17+J17+P17</f>
        <v>16508.52</v>
      </c>
      <c r="W17" s="51"/>
      <c r="X17" s="39">
        <v>10</v>
      </c>
      <c r="Y17" s="51">
        <f>V17*X17/100</f>
        <v>1650.852</v>
      </c>
      <c r="Z17" s="36">
        <f>V17+Y17</f>
        <v>18159.372</v>
      </c>
      <c r="AA17" s="45">
        <f>D17*4.8</f>
        <v>31444.8</v>
      </c>
      <c r="AB17" s="46">
        <f>D17</f>
        <v>6551</v>
      </c>
      <c r="AC17" s="46">
        <f>D17*2</f>
        <v>13102</v>
      </c>
    </row>
    <row r="18" spans="1:29" ht="18.75" customHeight="1">
      <c r="A18" s="47">
        <v>4</v>
      </c>
      <c r="B18" s="53" t="s">
        <v>38</v>
      </c>
      <c r="C18" s="49">
        <v>1</v>
      </c>
      <c r="D18" s="36">
        <v>4401</v>
      </c>
      <c r="E18" s="49">
        <v>25</v>
      </c>
      <c r="F18" s="37">
        <f>D18*E18%</f>
        <v>1100.25</v>
      </c>
      <c r="G18" s="49">
        <v>10</v>
      </c>
      <c r="H18" s="36">
        <f>D18*G18%</f>
        <v>440.1</v>
      </c>
      <c r="I18" s="49">
        <v>60</v>
      </c>
      <c r="J18" s="36">
        <f>D18*I18%</f>
        <v>2640.6</v>
      </c>
      <c r="K18" s="49" t="s">
        <v>34</v>
      </c>
      <c r="L18" s="37" t="s">
        <v>34</v>
      </c>
      <c r="M18" s="49"/>
      <c r="N18" s="37"/>
      <c r="O18" s="49">
        <v>0.31</v>
      </c>
      <c r="P18" s="37">
        <f>O18*D18</f>
        <v>1364.31</v>
      </c>
      <c r="Q18" s="50"/>
      <c r="R18" s="50"/>
      <c r="S18" s="50"/>
      <c r="T18" s="37"/>
      <c r="U18" s="37"/>
      <c r="V18" s="51">
        <f aca="true" t="shared" si="0" ref="V18:V24">D18+F18+H18+J18+P18</f>
        <v>9946.26</v>
      </c>
      <c r="W18" s="51"/>
      <c r="X18" s="39">
        <v>10</v>
      </c>
      <c r="Y18" s="51">
        <f>V18*X18/100</f>
        <v>994.6260000000001</v>
      </c>
      <c r="Z18" s="36">
        <f>V18+Y18</f>
        <v>10940.886</v>
      </c>
      <c r="AA18" s="45">
        <f>D18*4.8</f>
        <v>21124.8</v>
      </c>
      <c r="AB18" s="46">
        <f>D18</f>
        <v>4401</v>
      </c>
      <c r="AC18" s="46">
        <f>D18*2</f>
        <v>8802</v>
      </c>
    </row>
    <row r="19" spans="1:29" ht="26.25" customHeight="1">
      <c r="A19" s="47"/>
      <c r="B19" s="54" t="s">
        <v>13</v>
      </c>
      <c r="C19" s="55">
        <f>SUM(C16:C18)</f>
        <v>3</v>
      </c>
      <c r="D19" s="56">
        <f>SUM(D16:D18)</f>
        <v>18730</v>
      </c>
      <c r="E19" s="57"/>
      <c r="F19" s="36">
        <f>SUM(F16:F18)</f>
        <v>5071.4</v>
      </c>
      <c r="G19" s="36"/>
      <c r="H19" s="36">
        <f>SUM(H16:H18)</f>
        <v>2261.9</v>
      </c>
      <c r="I19" s="36"/>
      <c r="J19" s="36">
        <f>SUM(J16:J18)</f>
        <v>17092.3</v>
      </c>
      <c r="K19" s="36"/>
      <c r="L19" s="36">
        <f>SUM(L16:L18)</f>
        <v>0</v>
      </c>
      <c r="M19" s="36"/>
      <c r="N19" s="36"/>
      <c r="O19" s="36"/>
      <c r="P19" s="36">
        <f>P18+P17+P16</f>
        <v>5310.92</v>
      </c>
      <c r="Q19" s="36">
        <f aca="true" t="shared" si="1" ref="Q19:AA19">SUM(Q16:Q18)</f>
        <v>0</v>
      </c>
      <c r="R19" s="36">
        <f t="shared" si="1"/>
        <v>0</v>
      </c>
      <c r="S19" s="36">
        <f t="shared" si="1"/>
        <v>0</v>
      </c>
      <c r="T19" s="36">
        <f t="shared" si="1"/>
        <v>0</v>
      </c>
      <c r="U19" s="36">
        <f t="shared" si="1"/>
        <v>0</v>
      </c>
      <c r="V19" s="51">
        <f t="shared" si="0"/>
        <v>48466.520000000004</v>
      </c>
      <c r="W19" s="51"/>
      <c r="X19" s="38"/>
      <c r="Y19" s="36">
        <f>Y16+Y17+Y18</f>
        <v>4846.652000000001</v>
      </c>
      <c r="Z19" s="36">
        <f>Z16+Z17+Z18</f>
        <v>53313.172</v>
      </c>
      <c r="AA19" s="58">
        <f t="shared" si="1"/>
        <v>89904</v>
      </c>
      <c r="AB19" s="59">
        <f>AB16+AB17+AB18</f>
        <v>18730</v>
      </c>
      <c r="AC19" s="59">
        <f>AC16+AC17+AC18</f>
        <v>37460</v>
      </c>
    </row>
    <row r="20" spans="1:29" ht="33" customHeight="1">
      <c r="A20" s="47">
        <v>5</v>
      </c>
      <c r="B20" s="61" t="s">
        <v>39</v>
      </c>
      <c r="C20" s="49">
        <v>1</v>
      </c>
      <c r="D20" s="36">
        <v>5117</v>
      </c>
      <c r="E20" s="49">
        <v>30</v>
      </c>
      <c r="F20" s="50">
        <f>D20*E20%</f>
        <v>1535.1</v>
      </c>
      <c r="G20" s="49">
        <v>15</v>
      </c>
      <c r="H20" s="50">
        <f>D20*G20%</f>
        <v>767.55</v>
      </c>
      <c r="I20" s="49">
        <v>60</v>
      </c>
      <c r="J20" s="50">
        <f>D20*I20%</f>
        <v>3070.2</v>
      </c>
      <c r="K20" s="49" t="s">
        <v>34</v>
      </c>
      <c r="L20" s="50" t="s">
        <v>34</v>
      </c>
      <c r="M20" s="49"/>
      <c r="N20" s="50"/>
      <c r="O20" s="49">
        <v>0.29</v>
      </c>
      <c r="P20" s="50">
        <f>O20*D20</f>
        <v>1483.9299999999998</v>
      </c>
      <c r="Q20" s="50"/>
      <c r="R20" s="50"/>
      <c r="S20" s="50"/>
      <c r="T20" s="50"/>
      <c r="U20" s="50"/>
      <c r="V20" s="51">
        <f t="shared" si="0"/>
        <v>11973.78</v>
      </c>
      <c r="W20" s="51"/>
      <c r="X20" s="62">
        <v>10</v>
      </c>
      <c r="Y20" s="36">
        <f>V20*X20/100</f>
        <v>1197.378</v>
      </c>
      <c r="Z20" s="36">
        <f>V20+Y20</f>
        <v>13171.158000000001</v>
      </c>
      <c r="AA20" s="63">
        <f>D20*4.8</f>
        <v>24561.6</v>
      </c>
      <c r="AB20" s="64">
        <f>D20</f>
        <v>5117</v>
      </c>
      <c r="AC20" s="64">
        <f>D20*2</f>
        <v>10234</v>
      </c>
    </row>
    <row r="21" spans="1:29" ht="33.75">
      <c r="A21" s="47">
        <v>6</v>
      </c>
      <c r="B21" s="65" t="s">
        <v>40</v>
      </c>
      <c r="C21" s="49">
        <v>1</v>
      </c>
      <c r="D21" s="36">
        <v>4401</v>
      </c>
      <c r="E21" s="49">
        <v>20</v>
      </c>
      <c r="F21" s="50">
        <f>D21*E21%</f>
        <v>880.2</v>
      </c>
      <c r="G21" s="49">
        <v>0</v>
      </c>
      <c r="H21" s="50">
        <f>D21*G21%</f>
        <v>0</v>
      </c>
      <c r="I21" s="49">
        <v>60</v>
      </c>
      <c r="J21" s="50">
        <f>D21*I21%</f>
        <v>2640.6</v>
      </c>
      <c r="K21" s="49" t="s">
        <v>34</v>
      </c>
      <c r="L21" s="37" t="s">
        <v>34</v>
      </c>
      <c r="M21" s="49"/>
      <c r="N21" s="50"/>
      <c r="O21" s="49">
        <v>0.31</v>
      </c>
      <c r="P21" s="50">
        <f>O21*D21</f>
        <v>1364.31</v>
      </c>
      <c r="Q21" s="50"/>
      <c r="R21" s="50"/>
      <c r="S21" s="50"/>
      <c r="T21" s="37"/>
      <c r="U21" s="37"/>
      <c r="V21" s="51">
        <f t="shared" si="0"/>
        <v>9286.109999999999</v>
      </c>
      <c r="W21" s="51"/>
      <c r="X21" s="62">
        <v>10</v>
      </c>
      <c r="Y21" s="36">
        <f>V21*X21/100</f>
        <v>928.6109999999999</v>
      </c>
      <c r="Z21" s="36">
        <f>V21+Y21</f>
        <v>10214.720999999998</v>
      </c>
      <c r="AA21" s="63">
        <f>D21*4.8</f>
        <v>21124.8</v>
      </c>
      <c r="AB21" s="64">
        <f>D21</f>
        <v>4401</v>
      </c>
      <c r="AC21" s="64">
        <f>D21*2</f>
        <v>8802</v>
      </c>
    </row>
    <row r="22" spans="1:29" ht="31.5" customHeight="1">
      <c r="A22" s="47">
        <v>7</v>
      </c>
      <c r="B22" s="66" t="s">
        <v>41</v>
      </c>
      <c r="C22" s="49">
        <f>SUM(C21:C21)</f>
        <v>1</v>
      </c>
      <c r="D22" s="56">
        <v>4401</v>
      </c>
      <c r="E22" s="49">
        <v>25</v>
      </c>
      <c r="F22" s="50">
        <f>D22*E22%</f>
        <v>1100.25</v>
      </c>
      <c r="G22" s="49">
        <v>10</v>
      </c>
      <c r="H22" s="50">
        <f>D22*G22%</f>
        <v>440.1</v>
      </c>
      <c r="I22" s="49">
        <v>60</v>
      </c>
      <c r="J22" s="50">
        <f>D22*I22%</f>
        <v>2640.6</v>
      </c>
      <c r="K22" s="49" t="s">
        <v>34</v>
      </c>
      <c r="L22" s="50" t="s">
        <v>34</v>
      </c>
      <c r="M22" s="49"/>
      <c r="N22" s="50"/>
      <c r="O22" s="49">
        <v>0.31</v>
      </c>
      <c r="P22" s="50">
        <f>O22*D22</f>
        <v>1364.31</v>
      </c>
      <c r="Q22" s="50"/>
      <c r="R22" s="50"/>
      <c r="S22" s="50"/>
      <c r="T22" s="50"/>
      <c r="U22" s="50"/>
      <c r="V22" s="51">
        <f t="shared" si="0"/>
        <v>9946.26</v>
      </c>
      <c r="W22" s="51"/>
      <c r="X22" s="62">
        <v>10</v>
      </c>
      <c r="Y22" s="36">
        <f>V22*X22/100</f>
        <v>994.6260000000001</v>
      </c>
      <c r="Z22" s="36">
        <f>V22+Y22</f>
        <v>10940.886</v>
      </c>
      <c r="AA22" s="63">
        <f>D22*4.8</f>
        <v>21124.8</v>
      </c>
      <c r="AB22" s="64">
        <f>D22</f>
        <v>4401</v>
      </c>
      <c r="AC22" s="64">
        <f>D22*2</f>
        <v>8802</v>
      </c>
    </row>
    <row r="23" spans="1:29" ht="20.25" customHeight="1">
      <c r="A23" s="47"/>
      <c r="B23" s="54" t="s">
        <v>13</v>
      </c>
      <c r="C23" s="57">
        <v>3</v>
      </c>
      <c r="D23" s="56">
        <f>D20+D21+D22</f>
        <v>13919</v>
      </c>
      <c r="E23" s="56"/>
      <c r="F23" s="56">
        <f>F20+F21+F22</f>
        <v>3515.55</v>
      </c>
      <c r="G23" s="56"/>
      <c r="H23" s="56">
        <f>H20+H21+H22</f>
        <v>1207.65</v>
      </c>
      <c r="I23" s="56"/>
      <c r="J23" s="56">
        <f>J20+J21+J22</f>
        <v>8351.4</v>
      </c>
      <c r="K23" s="56"/>
      <c r="L23" s="56"/>
      <c r="M23" s="56"/>
      <c r="N23" s="56">
        <f>N20+N21+N22</f>
        <v>0</v>
      </c>
      <c r="O23" s="56"/>
      <c r="P23" s="56">
        <f>P22+P21+P20</f>
        <v>4212.549999999999</v>
      </c>
      <c r="Q23" s="56">
        <f aca="true" t="shared" si="2" ref="Q23:AC23">Q20+Q21+Q22</f>
        <v>0</v>
      </c>
      <c r="R23" s="56">
        <f t="shared" si="2"/>
        <v>0</v>
      </c>
      <c r="S23" s="56">
        <f t="shared" si="2"/>
        <v>0</v>
      </c>
      <c r="T23" s="56">
        <f t="shared" si="2"/>
        <v>0</v>
      </c>
      <c r="U23" s="56">
        <f t="shared" si="2"/>
        <v>0</v>
      </c>
      <c r="V23" s="51">
        <f t="shared" si="0"/>
        <v>31206.149999999998</v>
      </c>
      <c r="W23" s="51"/>
      <c r="X23" s="38"/>
      <c r="Y23" s="36">
        <f>Y20+Y21+Y22</f>
        <v>3120.615</v>
      </c>
      <c r="Z23" s="36">
        <f>Z20+Z21+Z22</f>
        <v>34326.765</v>
      </c>
      <c r="AA23" s="67">
        <f t="shared" si="2"/>
        <v>66811.2</v>
      </c>
      <c r="AB23" s="68">
        <f t="shared" si="2"/>
        <v>13919</v>
      </c>
      <c r="AC23" s="68">
        <f t="shared" si="2"/>
        <v>27838</v>
      </c>
    </row>
    <row r="24" spans="1:29" ht="24" customHeight="1">
      <c r="A24" s="137"/>
      <c r="B24" s="138" t="s">
        <v>57</v>
      </c>
      <c r="C24" s="139">
        <f>C23+C19</f>
        <v>6</v>
      </c>
      <c r="D24" s="139">
        <f>D23+D19</f>
        <v>32649</v>
      </c>
      <c r="E24" s="139"/>
      <c r="F24" s="139">
        <f aca="true" t="shared" si="3" ref="F24:AC24">F23+F19</f>
        <v>8586.95</v>
      </c>
      <c r="G24" s="139"/>
      <c r="H24" s="139">
        <f t="shared" si="3"/>
        <v>3469.55</v>
      </c>
      <c r="I24" s="139"/>
      <c r="J24" s="139">
        <f t="shared" si="3"/>
        <v>25443.699999999997</v>
      </c>
      <c r="K24" s="139"/>
      <c r="L24" s="139">
        <f t="shared" si="3"/>
        <v>0</v>
      </c>
      <c r="M24" s="139"/>
      <c r="N24" s="139">
        <f t="shared" si="3"/>
        <v>0</v>
      </c>
      <c r="O24" s="139"/>
      <c r="P24" s="139">
        <f t="shared" si="3"/>
        <v>9523.47</v>
      </c>
      <c r="Q24" s="139">
        <f t="shared" si="3"/>
        <v>0</v>
      </c>
      <c r="R24" s="139">
        <f t="shared" si="3"/>
        <v>0</v>
      </c>
      <c r="S24" s="139">
        <f t="shared" si="3"/>
        <v>0</v>
      </c>
      <c r="T24" s="139">
        <f t="shared" si="3"/>
        <v>0</v>
      </c>
      <c r="U24" s="139">
        <f t="shared" si="3"/>
        <v>0</v>
      </c>
      <c r="V24" s="140">
        <f t="shared" si="0"/>
        <v>79672.67</v>
      </c>
      <c r="W24" s="140"/>
      <c r="X24" s="139"/>
      <c r="Y24" s="139">
        <f t="shared" si="3"/>
        <v>7967.267000000001</v>
      </c>
      <c r="Z24" s="139">
        <f t="shared" si="3"/>
        <v>87639.937</v>
      </c>
      <c r="AA24" s="139">
        <f>AA23+AA19</f>
        <v>156715.2</v>
      </c>
      <c r="AB24" s="141">
        <f t="shared" si="3"/>
        <v>32649</v>
      </c>
      <c r="AC24" s="141">
        <f t="shared" si="3"/>
        <v>65298</v>
      </c>
    </row>
    <row r="25" spans="1:29" ht="34.5" customHeight="1">
      <c r="A25" s="47">
        <v>8</v>
      </c>
      <c r="B25" s="65" t="s">
        <v>42</v>
      </c>
      <c r="C25" s="49">
        <v>0.5</v>
      </c>
      <c r="D25" s="50">
        <v>2498</v>
      </c>
      <c r="E25" s="49"/>
      <c r="F25" s="37">
        <v>0</v>
      </c>
      <c r="G25" s="49">
        <v>10</v>
      </c>
      <c r="H25" s="37">
        <f>D25*G25%</f>
        <v>249.8</v>
      </c>
      <c r="I25" s="49"/>
      <c r="J25" s="37">
        <v>0</v>
      </c>
      <c r="K25" s="49">
        <v>50</v>
      </c>
      <c r="L25" s="37">
        <f>D25*K25%</f>
        <v>1249</v>
      </c>
      <c r="M25" s="70">
        <v>16.66</v>
      </c>
      <c r="N25" s="37">
        <f>D25*M25%</f>
        <v>416.1668</v>
      </c>
      <c r="O25" s="49">
        <v>25</v>
      </c>
      <c r="P25" s="37">
        <f>D25*O25%</f>
        <v>624.5</v>
      </c>
      <c r="Q25" s="50"/>
      <c r="R25" s="50"/>
      <c r="S25" s="50"/>
      <c r="T25" s="37"/>
      <c r="U25" s="37"/>
      <c r="V25" s="37">
        <f>D25+H25+L25+N25+P25</f>
        <v>5037.4668</v>
      </c>
      <c r="W25" s="37"/>
      <c r="X25" s="62">
        <v>10</v>
      </c>
      <c r="Y25" s="37">
        <f>V25*X25/100</f>
        <v>503.74668</v>
      </c>
      <c r="Z25" s="37">
        <f>V25+Y25</f>
        <v>5541.21348</v>
      </c>
      <c r="AA25" s="45">
        <v>0</v>
      </c>
      <c r="AB25" s="46"/>
      <c r="AC25" s="46"/>
    </row>
    <row r="26" spans="1:29" ht="12.75">
      <c r="A26" s="47"/>
      <c r="B26" s="54" t="s">
        <v>13</v>
      </c>
      <c r="C26" s="57">
        <v>0.5</v>
      </c>
      <c r="D26" s="56">
        <f>D25</f>
        <v>2498</v>
      </c>
      <c r="E26" s="57"/>
      <c r="F26" s="36">
        <v>0</v>
      </c>
      <c r="G26" s="71"/>
      <c r="H26" s="36">
        <f>H25</f>
        <v>249.8</v>
      </c>
      <c r="I26" s="71"/>
      <c r="J26" s="36">
        <v>0</v>
      </c>
      <c r="K26" s="57"/>
      <c r="L26" s="36">
        <f>L25</f>
        <v>1249</v>
      </c>
      <c r="M26" s="57"/>
      <c r="N26" s="36">
        <f>N25</f>
        <v>416.1668</v>
      </c>
      <c r="O26" s="57"/>
      <c r="P26" s="36">
        <f>P25</f>
        <v>624.5</v>
      </c>
      <c r="Q26" s="56"/>
      <c r="R26" s="56"/>
      <c r="S26" s="56"/>
      <c r="T26" s="36"/>
      <c r="U26" s="36"/>
      <c r="V26" s="36">
        <f>V25</f>
        <v>5037.4668</v>
      </c>
      <c r="W26" s="36"/>
      <c r="X26" s="38"/>
      <c r="Y26" s="36">
        <f>Y25</f>
        <v>503.74668</v>
      </c>
      <c r="Z26" s="36">
        <f>Z25</f>
        <v>5541.21348</v>
      </c>
      <c r="AA26" s="58">
        <v>0</v>
      </c>
      <c r="AB26" s="71">
        <f>AB25</f>
        <v>0</v>
      </c>
      <c r="AC26" s="71">
        <f>AC25</f>
        <v>0</v>
      </c>
    </row>
    <row r="27" spans="1:29" ht="15.75" customHeight="1">
      <c r="A27" s="47">
        <v>9</v>
      </c>
      <c r="B27" s="52" t="s">
        <v>43</v>
      </c>
      <c r="C27" s="49">
        <v>1</v>
      </c>
      <c r="D27" s="50">
        <v>4635</v>
      </c>
      <c r="E27" s="49"/>
      <c r="F27" s="37"/>
      <c r="G27" s="49"/>
      <c r="H27" s="37"/>
      <c r="I27" s="49"/>
      <c r="J27" s="37"/>
      <c r="K27" s="49">
        <v>35</v>
      </c>
      <c r="L27" s="37">
        <f>D27*K27%</f>
        <v>1622.25</v>
      </c>
      <c r="M27" s="49">
        <v>0</v>
      </c>
      <c r="N27" s="37">
        <v>0</v>
      </c>
      <c r="O27" s="49">
        <v>25</v>
      </c>
      <c r="P27" s="37">
        <f>D27*O27%</f>
        <v>1158.75</v>
      </c>
      <c r="Q27" s="50"/>
      <c r="R27" s="50">
        <v>0</v>
      </c>
      <c r="S27" s="50">
        <f>D27*25%</f>
        <v>1158.75</v>
      </c>
      <c r="T27" s="62">
        <v>25</v>
      </c>
      <c r="U27" s="37">
        <f>D27*T27%</f>
        <v>1158.75</v>
      </c>
      <c r="V27" s="37">
        <f>U27+S27+P27+L27+D27</f>
        <v>9733.5</v>
      </c>
      <c r="W27" s="37"/>
      <c r="X27" s="62">
        <v>10</v>
      </c>
      <c r="Y27" s="37">
        <f>V27*X27/100</f>
        <v>973.35</v>
      </c>
      <c r="Z27" s="37">
        <f aca="true" t="shared" si="4" ref="Z27:Z34">V27+Y27</f>
        <v>10706.85</v>
      </c>
      <c r="AA27" s="45">
        <v>0</v>
      </c>
      <c r="AB27" s="72">
        <v>0</v>
      </c>
      <c r="AC27" s="72"/>
    </row>
    <row r="28" spans="1:29" ht="12.75" hidden="1">
      <c r="A28" s="47">
        <v>10</v>
      </c>
      <c r="B28" s="52" t="s">
        <v>43</v>
      </c>
      <c r="C28" s="49">
        <v>1</v>
      </c>
      <c r="D28" s="50"/>
      <c r="E28" s="49"/>
      <c r="F28" s="37"/>
      <c r="G28" s="49"/>
      <c r="H28" s="37"/>
      <c r="I28" s="49"/>
      <c r="J28" s="37"/>
      <c r="K28" s="49">
        <v>50</v>
      </c>
      <c r="L28" s="37">
        <v>604</v>
      </c>
      <c r="M28" s="49">
        <v>33.3</v>
      </c>
      <c r="N28" s="37">
        <v>402</v>
      </c>
      <c r="O28" s="49">
        <v>50</v>
      </c>
      <c r="P28" s="37">
        <v>604</v>
      </c>
      <c r="Q28" s="50"/>
      <c r="R28" s="50"/>
      <c r="S28" s="50">
        <v>302</v>
      </c>
      <c r="T28" s="37">
        <v>50</v>
      </c>
      <c r="U28" s="37">
        <v>604</v>
      </c>
      <c r="V28" s="37">
        <v>4224</v>
      </c>
      <c r="W28" s="37"/>
      <c r="X28" s="62"/>
      <c r="Y28" s="37">
        <f>V28*X28/100</f>
        <v>0</v>
      </c>
      <c r="Z28" s="37">
        <f t="shared" si="4"/>
        <v>4224</v>
      </c>
      <c r="AA28" s="45">
        <v>0</v>
      </c>
      <c r="AB28" s="72">
        <v>0</v>
      </c>
      <c r="AC28" s="72"/>
    </row>
    <row r="29" spans="1:29" ht="12.75" hidden="1">
      <c r="A29" s="47">
        <v>11</v>
      </c>
      <c r="B29" s="52" t="s">
        <v>44</v>
      </c>
      <c r="C29" s="49">
        <v>3.6</v>
      </c>
      <c r="D29" s="50"/>
      <c r="E29" s="49"/>
      <c r="F29" s="37"/>
      <c r="G29" s="49"/>
      <c r="H29" s="37"/>
      <c r="I29" s="49"/>
      <c r="J29" s="37"/>
      <c r="K29" s="49">
        <v>50</v>
      </c>
      <c r="L29" s="37">
        <v>1440</v>
      </c>
      <c r="M29" s="49">
        <v>33.3</v>
      </c>
      <c r="N29" s="37">
        <v>958</v>
      </c>
      <c r="O29" s="49">
        <v>50</v>
      </c>
      <c r="P29" s="37">
        <v>1440</v>
      </c>
      <c r="Q29" s="50"/>
      <c r="R29" s="50"/>
      <c r="S29" s="50"/>
      <c r="T29" s="37">
        <v>14.17</v>
      </c>
      <c r="U29" s="37">
        <v>406</v>
      </c>
      <c r="V29" s="37">
        <v>8924</v>
      </c>
      <c r="W29" s="37"/>
      <c r="X29" s="62"/>
      <c r="Y29" s="37">
        <f>V29*X29/100</f>
        <v>0</v>
      </c>
      <c r="Z29" s="37">
        <f t="shared" si="4"/>
        <v>8924</v>
      </c>
      <c r="AA29" s="45">
        <v>0</v>
      </c>
      <c r="AB29" s="72">
        <v>0</v>
      </c>
      <c r="AC29" s="72"/>
    </row>
    <row r="30" spans="1:29" ht="12.75" hidden="1">
      <c r="A30" s="47">
        <v>12</v>
      </c>
      <c r="B30" s="73" t="s">
        <v>45</v>
      </c>
      <c r="C30" s="49">
        <v>0.5</v>
      </c>
      <c r="D30" s="50"/>
      <c r="E30" s="49"/>
      <c r="F30" s="37"/>
      <c r="G30" s="49"/>
      <c r="H30" s="37"/>
      <c r="I30" s="72"/>
      <c r="J30" s="37"/>
      <c r="K30" s="49">
        <v>50</v>
      </c>
      <c r="L30" s="37">
        <v>200</v>
      </c>
      <c r="M30" s="49">
        <v>33.3</v>
      </c>
      <c r="N30" s="37">
        <v>133</v>
      </c>
      <c r="O30" s="49">
        <v>50</v>
      </c>
      <c r="P30" s="37">
        <v>200</v>
      </c>
      <c r="Q30" s="50"/>
      <c r="R30" s="50"/>
      <c r="S30" s="50"/>
      <c r="T30" s="37">
        <v>14.17</v>
      </c>
      <c r="U30" s="37">
        <v>56.68</v>
      </c>
      <c r="V30" s="37">
        <v>1223</v>
      </c>
      <c r="W30" s="37"/>
      <c r="X30" s="62"/>
      <c r="Y30" s="37">
        <f>V30*X30/100</f>
        <v>0</v>
      </c>
      <c r="Z30" s="37">
        <f t="shared" si="4"/>
        <v>1223</v>
      </c>
      <c r="AA30" s="45">
        <v>0</v>
      </c>
      <c r="AB30" s="72">
        <v>0</v>
      </c>
      <c r="AC30" s="72"/>
    </row>
    <row r="31" spans="1:29" ht="12.75" hidden="1">
      <c r="A31" s="74"/>
      <c r="B31" s="75" t="s">
        <v>13</v>
      </c>
      <c r="C31" s="76">
        <f>SUM(C27:C30)</f>
        <v>6.1</v>
      </c>
      <c r="D31" s="77"/>
      <c r="E31" s="77"/>
      <c r="F31" s="77">
        <f>SUM(F27:F30)</f>
        <v>0</v>
      </c>
      <c r="G31" s="77"/>
      <c r="H31" s="77">
        <f>SUM(H27:H30)</f>
        <v>0</v>
      </c>
      <c r="I31" s="77"/>
      <c r="J31" s="77">
        <f>SUM(J27:J30)</f>
        <v>0</v>
      </c>
      <c r="K31" s="77"/>
      <c r="L31" s="77">
        <f>SUM(L27:L30)</f>
        <v>3866.25</v>
      </c>
      <c r="M31" s="77"/>
      <c r="N31" s="77">
        <f>SUM(N27:N30)</f>
        <v>1493</v>
      </c>
      <c r="O31" s="77"/>
      <c r="P31" s="77">
        <f>SUM(P27:P30)</f>
        <v>3402.75</v>
      </c>
      <c r="Q31" s="77">
        <f>SUM(Q27:Q30)</f>
        <v>0</v>
      </c>
      <c r="R31" s="77">
        <f>SUM(R27:R30)</f>
        <v>0</v>
      </c>
      <c r="S31" s="77">
        <f>SUM(S27:S30)</f>
        <v>1460.75</v>
      </c>
      <c r="T31" s="77"/>
      <c r="U31" s="77">
        <f>SUM(U27:U30)</f>
        <v>2225.43</v>
      </c>
      <c r="V31" s="77">
        <f>SUM(V27:V30)</f>
        <v>24104.5</v>
      </c>
      <c r="W31" s="77"/>
      <c r="X31" s="78"/>
      <c r="Y31" s="37">
        <f>V31*X31/100</f>
        <v>0</v>
      </c>
      <c r="Z31" s="37">
        <f t="shared" si="4"/>
        <v>24104.5</v>
      </c>
      <c r="AA31" s="80">
        <f>SUM(AA27:AA30)</f>
        <v>0</v>
      </c>
      <c r="AB31" s="71">
        <f>SUM(AB27:AB30)</f>
        <v>0</v>
      </c>
      <c r="AC31" s="71"/>
    </row>
    <row r="32" spans="1:29" ht="12.75">
      <c r="A32" s="81">
        <v>10</v>
      </c>
      <c r="B32" s="82" t="s">
        <v>46</v>
      </c>
      <c r="C32" s="83">
        <v>0.6</v>
      </c>
      <c r="D32" s="84">
        <v>2236</v>
      </c>
      <c r="E32" s="84"/>
      <c r="F32" s="84">
        <v>0</v>
      </c>
      <c r="G32" s="84"/>
      <c r="H32" s="84">
        <v>0</v>
      </c>
      <c r="I32" s="84"/>
      <c r="J32" s="84">
        <v>0</v>
      </c>
      <c r="K32" s="85" t="s">
        <v>47</v>
      </c>
      <c r="L32" s="84">
        <f>D32*K32%</f>
        <v>827.3199999999999</v>
      </c>
      <c r="M32" s="84"/>
      <c r="N32" s="84">
        <v>0</v>
      </c>
      <c r="O32" s="79">
        <v>25</v>
      </c>
      <c r="P32" s="84">
        <f>D32*O32%</f>
        <v>559</v>
      </c>
      <c r="Q32" s="84"/>
      <c r="R32" s="86"/>
      <c r="S32" s="84"/>
      <c r="T32" s="84"/>
      <c r="U32" s="84">
        <v>0</v>
      </c>
      <c r="V32" s="84">
        <f>D32+L32+P32+R32</f>
        <v>3622.3199999999997</v>
      </c>
      <c r="W32" s="84">
        <v>100.08</v>
      </c>
      <c r="X32" s="79">
        <v>10</v>
      </c>
      <c r="Y32" s="37">
        <f>(V32+W32)*X32/100</f>
        <v>372.24</v>
      </c>
      <c r="Z32" s="37">
        <f t="shared" si="4"/>
        <v>3994.5599999999995</v>
      </c>
      <c r="AA32" s="87">
        <v>0</v>
      </c>
      <c r="AB32" s="88">
        <v>0</v>
      </c>
      <c r="AC32" s="88"/>
    </row>
    <row r="33" spans="1:29" ht="12.75">
      <c r="A33" s="81">
        <v>11</v>
      </c>
      <c r="B33" s="82" t="s">
        <v>48</v>
      </c>
      <c r="C33" s="83">
        <v>1</v>
      </c>
      <c r="D33" s="84">
        <v>3728</v>
      </c>
      <c r="E33" s="84"/>
      <c r="F33" s="84">
        <v>0</v>
      </c>
      <c r="G33" s="84"/>
      <c r="H33" s="84">
        <v>0</v>
      </c>
      <c r="I33" s="84"/>
      <c r="J33" s="84">
        <v>0</v>
      </c>
      <c r="K33" s="85" t="s">
        <v>49</v>
      </c>
      <c r="L33" s="84">
        <f>D33*K33%</f>
        <v>559.1999999999999</v>
      </c>
      <c r="M33" s="84"/>
      <c r="N33" s="84">
        <v>0</v>
      </c>
      <c r="O33" s="79">
        <v>25</v>
      </c>
      <c r="P33" s="84">
        <f>D33*O33%</f>
        <v>932</v>
      </c>
      <c r="Q33" s="84"/>
      <c r="R33" s="84">
        <v>0</v>
      </c>
      <c r="S33" s="84">
        <v>0</v>
      </c>
      <c r="T33" s="86">
        <v>14.17</v>
      </c>
      <c r="U33" s="84">
        <f>T33%*D33</f>
        <v>528.2576</v>
      </c>
      <c r="V33" s="84">
        <f>U33+P33+L33+D33</f>
        <v>5747.4576</v>
      </c>
      <c r="W33" s="84"/>
      <c r="X33" s="79">
        <v>10</v>
      </c>
      <c r="Y33" s="37">
        <f>V33*X33/100</f>
        <v>574.74576</v>
      </c>
      <c r="Z33" s="37">
        <f t="shared" si="4"/>
        <v>6322.2033599999995</v>
      </c>
      <c r="AA33" s="87">
        <v>0</v>
      </c>
      <c r="AB33" s="88">
        <v>0</v>
      </c>
      <c r="AC33" s="88"/>
    </row>
    <row r="34" spans="1:29" ht="12.75">
      <c r="A34" s="81">
        <v>12</v>
      </c>
      <c r="B34" s="82" t="s">
        <v>44</v>
      </c>
      <c r="C34" s="83">
        <v>3.45</v>
      </c>
      <c r="D34" s="84">
        <v>12858</v>
      </c>
      <c r="E34" s="84"/>
      <c r="F34" s="84">
        <v>0</v>
      </c>
      <c r="G34" s="84"/>
      <c r="H34" s="84">
        <v>0</v>
      </c>
      <c r="I34" s="84"/>
      <c r="J34" s="84">
        <v>0</v>
      </c>
      <c r="K34" s="85"/>
      <c r="L34" s="84">
        <f>D34*K34%</f>
        <v>0</v>
      </c>
      <c r="M34" s="84"/>
      <c r="N34" s="84">
        <v>0</v>
      </c>
      <c r="O34" s="79">
        <v>25</v>
      </c>
      <c r="P34" s="84">
        <f>D34*O34%</f>
        <v>3214.5</v>
      </c>
      <c r="Q34" s="84"/>
      <c r="R34" s="86">
        <v>0</v>
      </c>
      <c r="S34" s="84">
        <v>0</v>
      </c>
      <c r="T34" s="86">
        <v>14.17</v>
      </c>
      <c r="U34" s="89">
        <f>D34*T34%</f>
        <v>1821.9786</v>
      </c>
      <c r="V34" s="84">
        <f>U34+P34+L34+D34</f>
        <v>17894.478600000002</v>
      </c>
      <c r="W34" s="84"/>
      <c r="X34" s="79">
        <v>10</v>
      </c>
      <c r="Y34" s="37">
        <f>V34*X34/100</f>
        <v>1789.4478600000002</v>
      </c>
      <c r="Z34" s="37">
        <f t="shared" si="4"/>
        <v>19683.926460000002</v>
      </c>
      <c r="AA34" s="87">
        <v>0</v>
      </c>
      <c r="AB34" s="88">
        <v>0</v>
      </c>
      <c r="AC34" s="88"/>
    </row>
    <row r="35" spans="1:29" ht="13.5" thickBot="1">
      <c r="A35" s="81"/>
      <c r="B35" s="90" t="s">
        <v>13</v>
      </c>
      <c r="C35" s="91">
        <f>C27+C32+C33+C34</f>
        <v>6.050000000000001</v>
      </c>
      <c r="D35" s="92">
        <f>D27+D32+D33+D34</f>
        <v>23457</v>
      </c>
      <c r="E35" s="92"/>
      <c r="F35" s="92">
        <f>SUM(F27:F34)</f>
        <v>0</v>
      </c>
      <c r="G35" s="93"/>
      <c r="H35" s="92">
        <f>SUM(H27:H34)</f>
        <v>0</v>
      </c>
      <c r="I35" s="93">
        <v>0</v>
      </c>
      <c r="J35" s="92">
        <f>SUM(J27:J34)</f>
        <v>0</v>
      </c>
      <c r="K35" s="92"/>
      <c r="L35" s="92">
        <f>L27+L32+L33+L34</f>
        <v>3008.7699999999995</v>
      </c>
      <c r="M35" s="92">
        <v>0</v>
      </c>
      <c r="N35" s="92">
        <f>N27+N32+N33+N34</f>
        <v>0</v>
      </c>
      <c r="O35" s="93">
        <v>0</v>
      </c>
      <c r="P35" s="92">
        <f>P27+P32+P33+P34</f>
        <v>5864.25</v>
      </c>
      <c r="Q35" s="92">
        <f>SUM(Q27:Q34)</f>
        <v>0</v>
      </c>
      <c r="R35" s="94">
        <f>R32+R33</f>
        <v>0</v>
      </c>
      <c r="S35" s="92">
        <f>S32+S27</f>
        <v>1158.75</v>
      </c>
      <c r="T35" s="92">
        <v>0</v>
      </c>
      <c r="U35" s="95">
        <f>U27+U34+U33</f>
        <v>3508.9862</v>
      </c>
      <c r="V35" s="92">
        <f>V27+V32+V33+V34</f>
        <v>36997.7562</v>
      </c>
      <c r="W35" s="92"/>
      <c r="X35" s="96"/>
      <c r="Y35" s="92">
        <f>Y27+Y32+Y33+Y34</f>
        <v>3709.78362</v>
      </c>
      <c r="Z35" s="92">
        <f>Z27+Z32+Z33+Z34</f>
        <v>40707.539820000005</v>
      </c>
      <c r="AA35" s="97">
        <f>SUM(AA27:AA34)</f>
        <v>0</v>
      </c>
      <c r="AB35" s="71">
        <f>SUM(AB27:AB34)</f>
        <v>0</v>
      </c>
      <c r="AC35" s="71"/>
    </row>
    <row r="36" spans="1:29" s="107" customFormat="1" ht="20.25" customHeight="1">
      <c r="A36" s="98"/>
      <c r="B36" s="98" t="s">
        <v>50</v>
      </c>
      <c r="C36" s="99">
        <f>C14+C19+C23+C26+C35</f>
        <v>13.55</v>
      </c>
      <c r="D36" s="100">
        <f aca="true" t="shared" si="5" ref="D36:J36">D14+D19+D23+D26+D35</f>
        <v>68838</v>
      </c>
      <c r="E36" s="100"/>
      <c r="F36" s="100">
        <f t="shared" si="5"/>
        <v>8586.95</v>
      </c>
      <c r="G36" s="100"/>
      <c r="H36" s="100">
        <f t="shared" si="5"/>
        <v>3719.3500000000004</v>
      </c>
      <c r="I36" s="100"/>
      <c r="J36" s="100">
        <f t="shared" si="5"/>
        <v>25443.699999999997</v>
      </c>
      <c r="K36" s="100"/>
      <c r="L36" s="100">
        <f>L35+L26</f>
        <v>4257.7699999999995</v>
      </c>
      <c r="M36" s="100">
        <f>M14+M19+M23+M26+M35</f>
        <v>0</v>
      </c>
      <c r="N36" s="100">
        <f>N14+N19+N23+N26+N35</f>
        <v>416.1668</v>
      </c>
      <c r="O36" s="101"/>
      <c r="P36" s="100">
        <f>P14+P19+P23+P26+P35</f>
        <v>46509.53999999999</v>
      </c>
      <c r="Q36" s="100">
        <f>Q14+Q19+Q23+Q26+Q35</f>
        <v>0</v>
      </c>
      <c r="R36" s="101">
        <f>R35</f>
        <v>0</v>
      </c>
      <c r="S36" s="100">
        <f>S14+S19+S23+S26+S35</f>
        <v>1158.75</v>
      </c>
      <c r="T36" s="100">
        <f>T14+T19+T23+T26+T35</f>
        <v>0</v>
      </c>
      <c r="U36" s="102">
        <f>U23+U35</f>
        <v>3508.9862</v>
      </c>
      <c r="V36" s="100">
        <f>V14+V19+V23+V26+V35</f>
        <v>162439.213</v>
      </c>
      <c r="W36" s="100"/>
      <c r="X36" s="103"/>
      <c r="Y36" s="100">
        <f>Y14+Y19+Y23+Y26+Y35</f>
        <v>16253.929300000002</v>
      </c>
      <c r="Z36" s="100">
        <f>Z14+Z19+Z23+Z26+Z35</f>
        <v>178693.1423</v>
      </c>
      <c r="AA36" s="105">
        <f>AA14+AA19+AA23+AA26+AA35</f>
        <v>205838.40000000002</v>
      </c>
      <c r="AB36" s="106">
        <f>AB14+AB19+AB23+AB26</f>
        <v>48000</v>
      </c>
      <c r="AC36" s="106">
        <f>AC14+AC19+AC23+AC26</f>
        <v>96000</v>
      </c>
    </row>
    <row r="37" spans="1:29" s="116" customFormat="1" ht="28.5" customHeight="1">
      <c r="A37" s="108">
        <v>1</v>
      </c>
      <c r="B37" s="109" t="s">
        <v>51</v>
      </c>
      <c r="C37" s="110">
        <v>0.4</v>
      </c>
      <c r="D37" s="111">
        <v>1997</v>
      </c>
      <c r="E37" s="108"/>
      <c r="F37" s="111"/>
      <c r="G37" s="108">
        <v>10</v>
      </c>
      <c r="H37" s="111">
        <f>D37*G37%</f>
        <v>199.70000000000002</v>
      </c>
      <c r="I37" s="111"/>
      <c r="J37" s="111"/>
      <c r="K37" s="108">
        <v>50</v>
      </c>
      <c r="L37" s="108">
        <f>D37*50%</f>
        <v>998.5</v>
      </c>
      <c r="M37" s="112">
        <v>16.66</v>
      </c>
      <c r="N37" s="111">
        <f>D37*16.66%</f>
        <v>332.7002</v>
      </c>
      <c r="O37" s="108">
        <v>25</v>
      </c>
      <c r="P37" s="111">
        <f>D37*25%</f>
        <v>499.25</v>
      </c>
      <c r="Q37" s="108"/>
      <c r="R37" s="111"/>
      <c r="S37" s="111"/>
      <c r="T37" s="111"/>
      <c r="U37" s="111"/>
      <c r="V37" s="111">
        <f>P37+N37+L37+H37+D37</f>
        <v>4027.1502</v>
      </c>
      <c r="W37" s="111"/>
      <c r="X37" s="113">
        <v>10</v>
      </c>
      <c r="Y37" s="111">
        <f>V37*X37/100</f>
        <v>402.71502</v>
      </c>
      <c r="Z37" s="111">
        <f>V37+Y37</f>
        <v>4429.86522</v>
      </c>
      <c r="AA37" s="114"/>
      <c r="AB37" s="115"/>
      <c r="AC37" s="115"/>
    </row>
    <row r="38" spans="1:29" ht="23.25" customHeight="1">
      <c r="A38" s="117"/>
      <c r="B38" s="98" t="s">
        <v>52</v>
      </c>
      <c r="C38" s="118">
        <f>C36+C37</f>
        <v>13.950000000000001</v>
      </c>
      <c r="D38" s="50">
        <f>D36+D37</f>
        <v>70835</v>
      </c>
      <c r="E38" s="49"/>
      <c r="F38" s="50">
        <f>F36+F37</f>
        <v>8586.95</v>
      </c>
      <c r="G38" s="50"/>
      <c r="H38" s="50">
        <f>H36+H37</f>
        <v>3919.05</v>
      </c>
      <c r="I38" s="50"/>
      <c r="J38" s="50">
        <f>J36+J37</f>
        <v>25443.699999999997</v>
      </c>
      <c r="K38" s="50"/>
      <c r="L38" s="50">
        <f>L36+L37</f>
        <v>5256.2699999999995</v>
      </c>
      <c r="M38" s="50"/>
      <c r="N38" s="50">
        <f>N36+N37</f>
        <v>748.867</v>
      </c>
      <c r="O38" s="50"/>
      <c r="P38" s="50">
        <f>P36+P37</f>
        <v>47008.78999999999</v>
      </c>
      <c r="Q38" s="50">
        <f>Q36+Q37</f>
        <v>0</v>
      </c>
      <c r="R38" s="70">
        <f>R36+R37</f>
        <v>0</v>
      </c>
      <c r="S38" s="50">
        <f>S36+S37</f>
        <v>1158.75</v>
      </c>
      <c r="T38" s="50"/>
      <c r="U38" s="118">
        <f aca="true" t="shared" si="6" ref="U38:AC38">U36+U37</f>
        <v>3508.9862</v>
      </c>
      <c r="V38" s="50">
        <f>V36+V37</f>
        <v>166466.3632</v>
      </c>
      <c r="W38" s="50"/>
      <c r="X38" s="72"/>
      <c r="Y38" s="50">
        <f>Y36+Y37</f>
        <v>16656.644320000003</v>
      </c>
      <c r="Z38" s="50">
        <f>Z36+Z37</f>
        <v>183123.00752</v>
      </c>
      <c r="AA38" s="119">
        <f t="shared" si="6"/>
        <v>205838.40000000002</v>
      </c>
      <c r="AB38" s="72">
        <f t="shared" si="6"/>
        <v>48000</v>
      </c>
      <c r="AC38" s="72">
        <f t="shared" si="6"/>
        <v>96000</v>
      </c>
    </row>
    <row r="39" spans="1:29" ht="34.5" customHeight="1">
      <c r="A39" s="32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07" customFormat="1" ht="14.25">
      <c r="A40" s="121"/>
      <c r="B40" s="121"/>
      <c r="C40" s="150" t="s">
        <v>53</v>
      </c>
      <c r="D40" s="150"/>
      <c r="E40" s="150"/>
      <c r="F40" s="150"/>
      <c r="G40" s="150"/>
      <c r="H40" s="150"/>
      <c r="I40" s="150"/>
      <c r="J40" s="150"/>
      <c r="K40" s="150"/>
      <c r="L40" s="121"/>
      <c r="M40" s="150" t="s">
        <v>54</v>
      </c>
      <c r="N40" s="150"/>
      <c r="O40" s="150"/>
      <c r="P40" s="150"/>
      <c r="Q40" s="121"/>
      <c r="R40" s="122"/>
      <c r="S40" s="122"/>
      <c r="T40" s="122"/>
      <c r="U40" s="122"/>
      <c r="V40" s="122"/>
      <c r="W40" s="122"/>
      <c r="X40" s="123"/>
      <c r="Y40" s="122"/>
      <c r="Z40" s="122"/>
      <c r="AA40" s="125"/>
      <c r="AB40" s="123"/>
      <c r="AC40" s="123"/>
    </row>
    <row r="41" ht="49.5" customHeight="1" hidden="1"/>
    <row r="42" spans="3:27" ht="12.75" hidden="1"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ht="12.75" hidden="1"/>
    <row r="44" spans="3:27" ht="12.75" hidden="1"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55" ht="12.75">
      <c r="H55" s="126"/>
    </row>
  </sheetData>
  <sheetProtection/>
  <mergeCells count="30">
    <mergeCell ref="K11:L12"/>
    <mergeCell ref="M11:N12"/>
    <mergeCell ref="O11:P12"/>
    <mergeCell ref="T11:U11"/>
    <mergeCell ref="R1:AC1"/>
    <mergeCell ref="U3:V3"/>
    <mergeCell ref="AA4:AC4"/>
    <mergeCell ref="T6:U6"/>
    <mergeCell ref="B7:AC7"/>
    <mergeCell ref="B8:AC8"/>
    <mergeCell ref="A12:A13"/>
    <mergeCell ref="C12:C13"/>
    <mergeCell ref="X12:X13"/>
    <mergeCell ref="Y12:Y13"/>
    <mergeCell ref="B9:AC9"/>
    <mergeCell ref="B11:B13"/>
    <mergeCell ref="D11:D13"/>
    <mergeCell ref="E11:F12"/>
    <mergeCell ref="G11:H12"/>
    <mergeCell ref="I11:J12"/>
    <mergeCell ref="B39:AC39"/>
    <mergeCell ref="C40:K40"/>
    <mergeCell ref="M40:P40"/>
    <mergeCell ref="C42:AA42"/>
    <mergeCell ref="C44:AA44"/>
    <mergeCell ref="W11:W13"/>
    <mergeCell ref="X11:Y11"/>
    <mergeCell ref="AA11:AA13"/>
    <mergeCell ref="AB11:AB13"/>
    <mergeCell ref="AC11:AC13"/>
  </mergeCells>
  <printOptions/>
  <pageMargins left="0.5118110236220472" right="0.1968503937007874" top="0.1968503937007874" bottom="0.196850393700787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="120" zoomScaleSheetLayoutView="120" zoomScalePageLayoutView="0" workbookViewId="0" topLeftCell="A1">
      <pane xSplit="2" ySplit="13" topLeftCell="L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38" sqref="Z38"/>
    </sheetView>
  </sheetViews>
  <sheetFormatPr defaultColWidth="9.140625" defaultRowHeight="12.75"/>
  <cols>
    <col min="1" max="1" width="2.7109375" style="1" customWidth="1"/>
    <col min="2" max="2" width="14.421875" style="1" customWidth="1"/>
    <col min="3" max="3" width="4.421875" style="1" customWidth="1"/>
    <col min="4" max="4" width="8.28125" style="1" customWidth="1"/>
    <col min="5" max="5" width="4.28125" style="1" customWidth="1"/>
    <col min="6" max="6" width="7.421875" style="1" customWidth="1"/>
    <col min="7" max="7" width="4.421875" style="1" customWidth="1"/>
    <col min="8" max="8" width="7.140625" style="1" customWidth="1"/>
    <col min="9" max="9" width="3.57421875" style="1" customWidth="1"/>
    <col min="10" max="10" width="7.8515625" style="1" customWidth="1"/>
    <col min="11" max="11" width="3.421875" style="1" customWidth="1"/>
    <col min="12" max="12" width="7.7109375" style="1" customWidth="1"/>
    <col min="13" max="13" width="4.00390625" style="1" customWidth="1"/>
    <col min="14" max="14" width="6.7109375" style="1" customWidth="1"/>
    <col min="15" max="15" width="4.7109375" style="1" customWidth="1"/>
    <col min="16" max="16" width="8.8515625" style="1" customWidth="1"/>
    <col min="17" max="17" width="6.00390625" style="1" hidden="1" customWidth="1"/>
    <col min="18" max="18" width="0.13671875" style="1" customWidth="1"/>
    <col min="19" max="19" width="7.28125" style="1" customWidth="1"/>
    <col min="20" max="20" width="4.421875" style="1" customWidth="1"/>
    <col min="21" max="21" width="7.28125" style="1" customWidth="1"/>
    <col min="22" max="23" width="9.00390625" style="1" customWidth="1"/>
    <col min="24" max="24" width="2.8515625" style="24" customWidth="1"/>
    <col min="25" max="25" width="8.00390625" style="1" customWidth="1"/>
    <col min="26" max="26" width="9.140625" style="1" customWidth="1"/>
    <col min="27" max="27" width="10.28125" style="25" customWidth="1"/>
    <col min="28" max="28" width="7.8515625" style="24" customWidth="1"/>
    <col min="29" max="29" width="7.57421875" style="24" customWidth="1"/>
    <col min="30" max="16384" width="9.140625" style="1" customWidth="1"/>
  </cols>
  <sheetData>
    <row r="1" spans="18:29" ht="33.75" customHeight="1">
      <c r="R1" s="203" t="s">
        <v>65</v>
      </c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</row>
    <row r="2" spans="16:29" ht="12" customHeight="1" hidden="1">
      <c r="P2" s="2"/>
      <c r="Q2" s="2"/>
      <c r="R2" s="2"/>
      <c r="S2" s="3"/>
      <c r="T2" s="3"/>
      <c r="U2" s="3"/>
      <c r="V2" s="3"/>
      <c r="W2" s="3"/>
      <c r="X2" s="4"/>
      <c r="Y2" s="3"/>
      <c r="Z2" s="3"/>
      <c r="AA2" s="5"/>
      <c r="AB2" s="4"/>
      <c r="AC2" s="4"/>
    </row>
    <row r="3" spans="16:29" ht="6" customHeight="1" hidden="1">
      <c r="P3" s="7"/>
      <c r="Q3" s="7"/>
      <c r="R3" s="7"/>
      <c r="S3" s="8"/>
      <c r="T3" s="8"/>
      <c r="U3" s="169"/>
      <c r="V3" s="169"/>
      <c r="W3" s="9"/>
      <c r="X3" s="10"/>
      <c r="Y3" s="9"/>
      <c r="Z3" s="9"/>
      <c r="AA3" s="12"/>
      <c r="AB3" s="13"/>
      <c r="AC3" s="13"/>
    </row>
    <row r="4" spans="16:29" ht="12.75" customHeight="1" hidden="1">
      <c r="P4" s="7"/>
      <c r="Q4" s="7"/>
      <c r="R4" s="7"/>
      <c r="S4" s="14"/>
      <c r="T4" s="14"/>
      <c r="U4" s="14"/>
      <c r="V4" s="14"/>
      <c r="W4" s="14"/>
      <c r="X4" s="15"/>
      <c r="Y4" s="14"/>
      <c r="Z4" s="14"/>
      <c r="AA4" s="170"/>
      <c r="AB4" s="170"/>
      <c r="AC4" s="170"/>
    </row>
    <row r="5" spans="19:29" ht="5.25" customHeight="1" hidden="1">
      <c r="S5" s="14"/>
      <c r="T5" s="14"/>
      <c r="U5" s="14"/>
      <c r="V5" s="14"/>
      <c r="W5" s="14"/>
      <c r="X5" s="15"/>
      <c r="Y5" s="14"/>
      <c r="Z5" s="14"/>
      <c r="AA5" s="17"/>
      <c r="AB5" s="18"/>
      <c r="AC5" s="18"/>
    </row>
    <row r="6" spans="19:29" ht="30.75" customHeight="1">
      <c r="S6" s="20"/>
      <c r="T6" s="171"/>
      <c r="U6" s="171"/>
      <c r="V6" s="20"/>
      <c r="W6" s="20"/>
      <c r="X6" s="21"/>
      <c r="Y6" s="20"/>
      <c r="Z6" s="20"/>
      <c r="AA6" s="23"/>
      <c r="AB6" s="21"/>
      <c r="AC6" s="21"/>
    </row>
    <row r="7" spans="2:29" ht="18" customHeight="1">
      <c r="B7" s="172" t="s">
        <v>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</row>
    <row r="8" spans="2:29" ht="12.75" hidden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</row>
    <row r="9" spans="2:29" ht="22.5" customHeight="1">
      <c r="B9" s="200" t="s">
        <v>62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</row>
    <row r="10" ht="12.75" customHeight="1" thickBot="1"/>
    <row r="11" spans="1:29" s="29" customFormat="1" ht="25.5" customHeight="1">
      <c r="A11" s="26" t="s">
        <v>3</v>
      </c>
      <c r="B11" s="201" t="s">
        <v>4</v>
      </c>
      <c r="C11" s="27" t="s">
        <v>5</v>
      </c>
      <c r="D11" s="165" t="s">
        <v>6</v>
      </c>
      <c r="E11" s="180" t="s">
        <v>7</v>
      </c>
      <c r="F11" s="181"/>
      <c r="G11" s="180" t="s">
        <v>56</v>
      </c>
      <c r="H11" s="181"/>
      <c r="I11" s="180" t="s">
        <v>58</v>
      </c>
      <c r="J11" s="181"/>
      <c r="K11" s="188" t="s">
        <v>59</v>
      </c>
      <c r="L11" s="189"/>
      <c r="M11" s="192" t="s">
        <v>60</v>
      </c>
      <c r="N11" s="193"/>
      <c r="O11" s="194" t="s">
        <v>55</v>
      </c>
      <c r="P11" s="195"/>
      <c r="Q11" s="127" t="s">
        <v>9</v>
      </c>
      <c r="R11" s="128" t="s">
        <v>10</v>
      </c>
      <c r="S11" s="28" t="s">
        <v>11</v>
      </c>
      <c r="T11" s="198" t="s">
        <v>12</v>
      </c>
      <c r="U11" s="199"/>
      <c r="V11" s="127" t="s">
        <v>13</v>
      </c>
      <c r="W11" s="152" t="s">
        <v>61</v>
      </c>
      <c r="X11" s="173" t="s">
        <v>14</v>
      </c>
      <c r="Y11" s="173"/>
      <c r="Z11" s="129" t="s">
        <v>15</v>
      </c>
      <c r="AA11" s="177" t="s">
        <v>16</v>
      </c>
      <c r="AB11" s="151" t="s">
        <v>64</v>
      </c>
      <c r="AC11" s="184" t="s">
        <v>18</v>
      </c>
    </row>
    <row r="12" spans="1:29" s="29" customFormat="1" ht="36.75" customHeight="1">
      <c r="A12" s="160" t="s">
        <v>20</v>
      </c>
      <c r="B12" s="161"/>
      <c r="C12" s="161" t="s">
        <v>21</v>
      </c>
      <c r="D12" s="166"/>
      <c r="E12" s="182"/>
      <c r="F12" s="183"/>
      <c r="G12" s="182"/>
      <c r="H12" s="183"/>
      <c r="I12" s="182"/>
      <c r="J12" s="183"/>
      <c r="K12" s="190"/>
      <c r="L12" s="191"/>
      <c r="M12" s="182"/>
      <c r="N12" s="183"/>
      <c r="O12" s="196"/>
      <c r="P12" s="197"/>
      <c r="Q12" s="30" t="s">
        <v>22</v>
      </c>
      <c r="R12" s="130" t="s">
        <v>23</v>
      </c>
      <c r="S12" s="30" t="s">
        <v>24</v>
      </c>
      <c r="T12" s="131" t="s">
        <v>25</v>
      </c>
      <c r="U12" s="30" t="s">
        <v>26</v>
      </c>
      <c r="V12" s="127" t="s">
        <v>27</v>
      </c>
      <c r="W12" s="153"/>
      <c r="X12" s="163" t="s">
        <v>28</v>
      </c>
      <c r="Y12" s="152" t="s">
        <v>29</v>
      </c>
      <c r="Z12" s="131"/>
      <c r="AA12" s="178"/>
      <c r="AB12" s="151"/>
      <c r="AC12" s="185"/>
    </row>
    <row r="13" spans="1:29" s="32" customFormat="1" ht="23.25" customHeight="1" thickBot="1">
      <c r="A13" s="160"/>
      <c r="B13" s="162"/>
      <c r="C13" s="162"/>
      <c r="D13" s="167"/>
      <c r="E13" s="132" t="s">
        <v>28</v>
      </c>
      <c r="F13" s="133" t="s">
        <v>29</v>
      </c>
      <c r="G13" s="133" t="s">
        <v>28</v>
      </c>
      <c r="H13" s="133" t="s">
        <v>29</v>
      </c>
      <c r="I13" s="133" t="s">
        <v>28</v>
      </c>
      <c r="J13" s="133" t="s">
        <v>29</v>
      </c>
      <c r="K13" s="133" t="s">
        <v>28</v>
      </c>
      <c r="L13" s="133" t="s">
        <v>29</v>
      </c>
      <c r="M13" s="133" t="s">
        <v>28</v>
      </c>
      <c r="N13" s="133" t="s">
        <v>29</v>
      </c>
      <c r="O13" s="133" t="s">
        <v>28</v>
      </c>
      <c r="P13" s="133" t="s">
        <v>29</v>
      </c>
      <c r="Q13" s="134" t="s">
        <v>30</v>
      </c>
      <c r="R13" s="135">
        <v>0.12</v>
      </c>
      <c r="S13" s="31" t="s">
        <v>31</v>
      </c>
      <c r="T13" s="133" t="s">
        <v>28</v>
      </c>
      <c r="U13" s="133" t="s">
        <v>29</v>
      </c>
      <c r="V13" s="127" t="s">
        <v>32</v>
      </c>
      <c r="W13" s="154"/>
      <c r="X13" s="164"/>
      <c r="Y13" s="154"/>
      <c r="Z13" s="136"/>
      <c r="AA13" s="179"/>
      <c r="AB13" s="151"/>
      <c r="AC13" s="186"/>
    </row>
    <row r="14" spans="1:29" ht="15" customHeight="1">
      <c r="A14" s="33">
        <v>1</v>
      </c>
      <c r="B14" s="34" t="s">
        <v>33</v>
      </c>
      <c r="C14" s="35">
        <v>1</v>
      </c>
      <c r="D14" s="56">
        <v>10234</v>
      </c>
      <c r="E14" s="35"/>
      <c r="F14" s="36">
        <f>D14*E14%</f>
        <v>0</v>
      </c>
      <c r="G14" s="35"/>
      <c r="H14" s="36">
        <f>D14*G14%</f>
        <v>0</v>
      </c>
      <c r="I14" s="35"/>
      <c r="J14" s="36">
        <f>D14*I14%</f>
        <v>0</v>
      </c>
      <c r="K14" s="35" t="s">
        <v>34</v>
      </c>
      <c r="L14" s="36" t="s">
        <v>34</v>
      </c>
      <c r="M14" s="35"/>
      <c r="N14" s="36"/>
      <c r="O14" s="51">
        <v>2.98</v>
      </c>
      <c r="P14" s="36">
        <f>O14*D14</f>
        <v>30497.32</v>
      </c>
      <c r="Q14" s="37"/>
      <c r="R14" s="36"/>
      <c r="S14" s="36"/>
      <c r="T14" s="36"/>
      <c r="U14" s="36"/>
      <c r="V14" s="36">
        <f>D14+P14</f>
        <v>40731.32</v>
      </c>
      <c r="W14" s="36"/>
      <c r="X14" s="38">
        <v>10</v>
      </c>
      <c r="Y14" s="36">
        <f>V14*X14/100</f>
        <v>4073.132</v>
      </c>
      <c r="Z14" s="36">
        <f>V14+Y14</f>
        <v>44804.452</v>
      </c>
      <c r="AA14" s="40">
        <f>D14*4.8</f>
        <v>49123.2</v>
      </c>
      <c r="AB14" s="41">
        <f>D14*1.5</f>
        <v>15351</v>
      </c>
      <c r="AC14" s="41">
        <f>D14*3</f>
        <v>30702</v>
      </c>
    </row>
    <row r="15" spans="1:29" ht="12.75">
      <c r="A15" s="33"/>
      <c r="B15" s="42" t="s">
        <v>35</v>
      </c>
      <c r="C15" s="43"/>
      <c r="D15" s="36"/>
      <c r="E15" s="44"/>
      <c r="F15" s="37"/>
      <c r="G15" s="44"/>
      <c r="H15" s="36"/>
      <c r="I15" s="44"/>
      <c r="J15" s="36"/>
      <c r="K15" s="44"/>
      <c r="L15" s="37"/>
      <c r="M15" s="44"/>
      <c r="N15" s="37"/>
      <c r="O15" s="44"/>
      <c r="P15" s="37"/>
      <c r="Q15" s="37"/>
      <c r="R15" s="37"/>
      <c r="S15" s="37"/>
      <c r="T15" s="37"/>
      <c r="U15" s="37"/>
      <c r="V15" s="36"/>
      <c r="W15" s="36"/>
      <c r="X15" s="38"/>
      <c r="Y15" s="36"/>
      <c r="Z15" s="36"/>
      <c r="AA15" s="45"/>
      <c r="AB15" s="46"/>
      <c r="AC15" s="46"/>
    </row>
    <row r="16" spans="1:29" ht="25.5" customHeight="1">
      <c r="A16" s="47">
        <v>2</v>
      </c>
      <c r="B16" s="48" t="s">
        <v>36</v>
      </c>
      <c r="C16" s="49">
        <v>1</v>
      </c>
      <c r="D16" s="36">
        <v>7778</v>
      </c>
      <c r="E16" s="49">
        <v>30</v>
      </c>
      <c r="F16" s="37">
        <f>D16*E16%</f>
        <v>2333.4</v>
      </c>
      <c r="G16" s="49">
        <v>15</v>
      </c>
      <c r="H16" s="36">
        <f>D16*G16%</f>
        <v>1166.7</v>
      </c>
      <c r="I16" s="49">
        <v>110</v>
      </c>
      <c r="J16" s="36">
        <f>D16*I16%</f>
        <v>8555.800000000001</v>
      </c>
      <c r="K16" s="49" t="s">
        <v>34</v>
      </c>
      <c r="L16" s="37" t="s">
        <v>34</v>
      </c>
      <c r="M16" s="49"/>
      <c r="N16" s="37"/>
      <c r="O16" s="49">
        <v>0.28</v>
      </c>
      <c r="P16" s="37">
        <f>O16*D16</f>
        <v>2177.84</v>
      </c>
      <c r="Q16" s="50"/>
      <c r="R16" s="50"/>
      <c r="S16" s="50"/>
      <c r="T16" s="37"/>
      <c r="U16" s="37"/>
      <c r="V16" s="51">
        <f>D16+F16+H16+J16+P16</f>
        <v>22011.74</v>
      </c>
      <c r="W16" s="51"/>
      <c r="X16" s="39">
        <v>10</v>
      </c>
      <c r="Y16" s="51">
        <f>V16*X16/100</f>
        <v>2201.1740000000004</v>
      </c>
      <c r="Z16" s="36">
        <f>V16+Y16</f>
        <v>24212.914</v>
      </c>
      <c r="AA16" s="45">
        <f>D16*4.8</f>
        <v>37334.4</v>
      </c>
      <c r="AB16" s="46">
        <f>D16</f>
        <v>7778</v>
      </c>
      <c r="AC16" s="46">
        <f>D16*2</f>
        <v>15556</v>
      </c>
    </row>
    <row r="17" spans="1:29" ht="27" customHeight="1">
      <c r="A17" s="47">
        <v>3</v>
      </c>
      <c r="B17" s="52" t="s">
        <v>37</v>
      </c>
      <c r="C17" s="49">
        <v>1</v>
      </c>
      <c r="D17" s="36">
        <v>6551</v>
      </c>
      <c r="E17" s="49">
        <v>25</v>
      </c>
      <c r="F17" s="37">
        <f>D17*E17%</f>
        <v>1637.75</v>
      </c>
      <c r="G17" s="49">
        <v>10</v>
      </c>
      <c r="H17" s="36">
        <f>D17*G17%</f>
        <v>655.1</v>
      </c>
      <c r="I17" s="49">
        <v>90</v>
      </c>
      <c r="J17" s="36">
        <f>D17*I17%</f>
        <v>5895.900000000001</v>
      </c>
      <c r="K17" s="49" t="s">
        <v>34</v>
      </c>
      <c r="L17" s="37" t="s">
        <v>34</v>
      </c>
      <c r="M17" s="49"/>
      <c r="N17" s="37"/>
      <c r="O17" s="49">
        <v>0.27</v>
      </c>
      <c r="P17" s="37">
        <f>O17*D17</f>
        <v>1768.7700000000002</v>
      </c>
      <c r="Q17" s="50"/>
      <c r="R17" s="50"/>
      <c r="S17" s="50"/>
      <c r="T17" s="37"/>
      <c r="U17" s="37"/>
      <c r="V17" s="51">
        <f>D17+F17+H17+J17+P17</f>
        <v>16508.52</v>
      </c>
      <c r="W17" s="51"/>
      <c r="X17" s="39">
        <v>10</v>
      </c>
      <c r="Y17" s="51">
        <f>V17*X17/100</f>
        <v>1650.852</v>
      </c>
      <c r="Z17" s="36">
        <f>V17+Y17</f>
        <v>18159.372</v>
      </c>
      <c r="AA17" s="45">
        <f>D17*4.8</f>
        <v>31444.8</v>
      </c>
      <c r="AB17" s="46">
        <f>D17</f>
        <v>6551</v>
      </c>
      <c r="AC17" s="46">
        <f>D17*2</f>
        <v>13102</v>
      </c>
    </row>
    <row r="18" spans="1:29" ht="18.75" customHeight="1">
      <c r="A18" s="47">
        <v>4</v>
      </c>
      <c r="B18" s="53" t="s">
        <v>38</v>
      </c>
      <c r="C18" s="49">
        <v>1</v>
      </c>
      <c r="D18" s="36">
        <v>4401</v>
      </c>
      <c r="E18" s="49">
        <v>25</v>
      </c>
      <c r="F18" s="37">
        <f>D18*E18%</f>
        <v>1100.25</v>
      </c>
      <c r="G18" s="49">
        <v>10</v>
      </c>
      <c r="H18" s="36">
        <f>D18*G18%</f>
        <v>440.1</v>
      </c>
      <c r="I18" s="49">
        <v>60</v>
      </c>
      <c r="J18" s="36">
        <f>D18*I18%</f>
        <v>2640.6</v>
      </c>
      <c r="K18" s="49" t="s">
        <v>34</v>
      </c>
      <c r="L18" s="37" t="s">
        <v>34</v>
      </c>
      <c r="M18" s="49"/>
      <c r="N18" s="37"/>
      <c r="O18" s="49">
        <v>0.31</v>
      </c>
      <c r="P18" s="37">
        <f>O18*D18</f>
        <v>1364.31</v>
      </c>
      <c r="Q18" s="50"/>
      <c r="R18" s="50"/>
      <c r="S18" s="50"/>
      <c r="T18" s="37"/>
      <c r="U18" s="37"/>
      <c r="V18" s="51">
        <f aca="true" t="shared" si="0" ref="V18:V24">D18+F18+H18+J18+P18</f>
        <v>9946.26</v>
      </c>
      <c r="W18" s="51"/>
      <c r="X18" s="39">
        <v>10</v>
      </c>
      <c r="Y18" s="51">
        <f>V18*X18/100</f>
        <v>994.6260000000001</v>
      </c>
      <c r="Z18" s="36">
        <f>V18+Y18</f>
        <v>10940.886</v>
      </c>
      <c r="AA18" s="45">
        <f>D18*4.8</f>
        <v>21124.8</v>
      </c>
      <c r="AB18" s="46">
        <f>D18</f>
        <v>4401</v>
      </c>
      <c r="AC18" s="46">
        <f>D18*2</f>
        <v>8802</v>
      </c>
    </row>
    <row r="19" spans="1:29" ht="26.25" customHeight="1">
      <c r="A19" s="47"/>
      <c r="B19" s="54" t="s">
        <v>13</v>
      </c>
      <c r="C19" s="55">
        <f>SUM(C16:C18)</f>
        <v>3</v>
      </c>
      <c r="D19" s="56">
        <f>SUM(D16:D18)</f>
        <v>18730</v>
      </c>
      <c r="E19" s="57"/>
      <c r="F19" s="36">
        <f>SUM(F16:F18)</f>
        <v>5071.4</v>
      </c>
      <c r="G19" s="36"/>
      <c r="H19" s="36">
        <f>SUM(H16:H18)</f>
        <v>2261.9</v>
      </c>
      <c r="I19" s="36"/>
      <c r="J19" s="36">
        <f>SUM(J16:J18)</f>
        <v>17092.3</v>
      </c>
      <c r="K19" s="36"/>
      <c r="L19" s="36">
        <f>SUM(L16:L18)</f>
        <v>0</v>
      </c>
      <c r="M19" s="36"/>
      <c r="N19" s="36"/>
      <c r="O19" s="36"/>
      <c r="P19" s="36">
        <f>P18+P17+P16</f>
        <v>5310.92</v>
      </c>
      <c r="Q19" s="36">
        <f aca="true" t="shared" si="1" ref="Q19:AA19">SUM(Q16:Q18)</f>
        <v>0</v>
      </c>
      <c r="R19" s="36">
        <f t="shared" si="1"/>
        <v>0</v>
      </c>
      <c r="S19" s="36">
        <f t="shared" si="1"/>
        <v>0</v>
      </c>
      <c r="T19" s="36">
        <f t="shared" si="1"/>
        <v>0</v>
      </c>
      <c r="U19" s="36">
        <f t="shared" si="1"/>
        <v>0</v>
      </c>
      <c r="V19" s="51">
        <f t="shared" si="0"/>
        <v>48466.520000000004</v>
      </c>
      <c r="W19" s="51"/>
      <c r="X19" s="38"/>
      <c r="Y19" s="36">
        <f>Y16+Y17+Y18</f>
        <v>4846.652000000001</v>
      </c>
      <c r="Z19" s="36">
        <f>Z16+Z17+Z18</f>
        <v>53313.172</v>
      </c>
      <c r="AA19" s="58">
        <f t="shared" si="1"/>
        <v>89904</v>
      </c>
      <c r="AB19" s="59">
        <f>AB16+AB17+AB18</f>
        <v>18730</v>
      </c>
      <c r="AC19" s="59">
        <f>AC16+AC17+AC18</f>
        <v>37460</v>
      </c>
    </row>
    <row r="20" spans="1:29" ht="33" customHeight="1">
      <c r="A20" s="47">
        <v>5</v>
      </c>
      <c r="B20" s="61" t="s">
        <v>39</v>
      </c>
      <c r="C20" s="49">
        <v>1</v>
      </c>
      <c r="D20" s="36">
        <v>5117</v>
      </c>
      <c r="E20" s="49">
        <v>30</v>
      </c>
      <c r="F20" s="50">
        <f>D20*E20%</f>
        <v>1535.1</v>
      </c>
      <c r="G20" s="49">
        <v>15</v>
      </c>
      <c r="H20" s="50">
        <f>D20*G20%</f>
        <v>767.55</v>
      </c>
      <c r="I20" s="49">
        <v>60</v>
      </c>
      <c r="J20" s="50">
        <f>D20*I20%</f>
        <v>3070.2</v>
      </c>
      <c r="K20" s="49" t="s">
        <v>34</v>
      </c>
      <c r="L20" s="50" t="s">
        <v>34</v>
      </c>
      <c r="M20" s="49"/>
      <c r="N20" s="50"/>
      <c r="O20" s="49">
        <v>0.29</v>
      </c>
      <c r="P20" s="50">
        <f>O20*D20</f>
        <v>1483.9299999999998</v>
      </c>
      <c r="Q20" s="50"/>
      <c r="R20" s="50"/>
      <c r="S20" s="50"/>
      <c r="T20" s="50"/>
      <c r="U20" s="50"/>
      <c r="V20" s="51">
        <f t="shared" si="0"/>
        <v>11973.78</v>
      </c>
      <c r="W20" s="51"/>
      <c r="X20" s="62">
        <v>10</v>
      </c>
      <c r="Y20" s="36">
        <f>V20*X20/100</f>
        <v>1197.378</v>
      </c>
      <c r="Z20" s="36">
        <f>V20+Y20</f>
        <v>13171.158000000001</v>
      </c>
      <c r="AA20" s="63">
        <f>D20*4.8</f>
        <v>24561.6</v>
      </c>
      <c r="AB20" s="64">
        <f>D20</f>
        <v>5117</v>
      </c>
      <c r="AC20" s="64">
        <f>D20*2</f>
        <v>10234</v>
      </c>
    </row>
    <row r="21" spans="1:29" ht="33.75">
      <c r="A21" s="47">
        <v>6</v>
      </c>
      <c r="B21" s="65" t="s">
        <v>40</v>
      </c>
      <c r="C21" s="49">
        <v>1</v>
      </c>
      <c r="D21" s="36">
        <v>4401</v>
      </c>
      <c r="E21" s="49">
        <v>25</v>
      </c>
      <c r="F21" s="50">
        <f>D21*E21%</f>
        <v>1100.25</v>
      </c>
      <c r="G21" s="49">
        <v>10</v>
      </c>
      <c r="H21" s="50">
        <f>D21*G21%</f>
        <v>440.1</v>
      </c>
      <c r="I21" s="49">
        <v>60</v>
      </c>
      <c r="J21" s="50">
        <f>D21*I21%</f>
        <v>2640.6</v>
      </c>
      <c r="K21" s="49" t="s">
        <v>34</v>
      </c>
      <c r="L21" s="37" t="s">
        <v>34</v>
      </c>
      <c r="M21" s="49"/>
      <c r="N21" s="50"/>
      <c r="O21" s="49">
        <v>0.31</v>
      </c>
      <c r="P21" s="50">
        <f>O21*D21</f>
        <v>1364.31</v>
      </c>
      <c r="Q21" s="50"/>
      <c r="R21" s="50"/>
      <c r="S21" s="50"/>
      <c r="T21" s="37"/>
      <c r="U21" s="37"/>
      <c r="V21" s="51">
        <f t="shared" si="0"/>
        <v>9946.26</v>
      </c>
      <c r="W21" s="51"/>
      <c r="X21" s="62">
        <v>10</v>
      </c>
      <c r="Y21" s="36">
        <f>V21*X21/100</f>
        <v>994.6260000000001</v>
      </c>
      <c r="Z21" s="36">
        <f>V21+Y21</f>
        <v>10940.886</v>
      </c>
      <c r="AA21" s="63">
        <f>D21*4.8</f>
        <v>21124.8</v>
      </c>
      <c r="AB21" s="64">
        <f>D21</f>
        <v>4401</v>
      </c>
      <c r="AC21" s="64">
        <f>D21*2</f>
        <v>8802</v>
      </c>
    </row>
    <row r="22" spans="1:29" ht="31.5" customHeight="1">
      <c r="A22" s="47">
        <v>7</v>
      </c>
      <c r="B22" s="66" t="s">
        <v>41</v>
      </c>
      <c r="C22" s="49">
        <f>SUM(C21:C21)</f>
        <v>1</v>
      </c>
      <c r="D22" s="56">
        <v>4401</v>
      </c>
      <c r="E22" s="49">
        <v>25</v>
      </c>
      <c r="F22" s="50">
        <f>D22*E22%</f>
        <v>1100.25</v>
      </c>
      <c r="G22" s="49">
        <v>10</v>
      </c>
      <c r="H22" s="50">
        <f>D22*G22%</f>
        <v>440.1</v>
      </c>
      <c r="I22" s="49">
        <v>60</v>
      </c>
      <c r="J22" s="50">
        <f>D22*I22%</f>
        <v>2640.6</v>
      </c>
      <c r="K22" s="49" t="s">
        <v>34</v>
      </c>
      <c r="L22" s="50" t="s">
        <v>34</v>
      </c>
      <c r="M22" s="49"/>
      <c r="N22" s="50"/>
      <c r="O22" s="49">
        <v>0.31</v>
      </c>
      <c r="P22" s="50">
        <f>O22*D22</f>
        <v>1364.31</v>
      </c>
      <c r="Q22" s="50"/>
      <c r="R22" s="50"/>
      <c r="S22" s="50"/>
      <c r="T22" s="50"/>
      <c r="U22" s="50"/>
      <c r="V22" s="51">
        <f t="shared" si="0"/>
        <v>9946.26</v>
      </c>
      <c r="W22" s="51"/>
      <c r="X22" s="62">
        <v>10</v>
      </c>
      <c r="Y22" s="36">
        <f>V22*X22/100</f>
        <v>994.6260000000001</v>
      </c>
      <c r="Z22" s="36">
        <f>V22+Y22</f>
        <v>10940.886</v>
      </c>
      <c r="AA22" s="63">
        <f>D22*4.8</f>
        <v>21124.8</v>
      </c>
      <c r="AB22" s="64">
        <f>D22</f>
        <v>4401</v>
      </c>
      <c r="AC22" s="64">
        <f>D22*2</f>
        <v>8802</v>
      </c>
    </row>
    <row r="23" spans="1:29" ht="20.25" customHeight="1">
      <c r="A23" s="47"/>
      <c r="B23" s="54" t="s">
        <v>13</v>
      </c>
      <c r="C23" s="57">
        <v>3</v>
      </c>
      <c r="D23" s="56">
        <f>D20+D21+D22</f>
        <v>13919</v>
      </c>
      <c r="E23" s="56"/>
      <c r="F23" s="56">
        <f>F20+F21+F22</f>
        <v>3735.6</v>
      </c>
      <c r="G23" s="56"/>
      <c r="H23" s="56">
        <f>H20+H21+H22</f>
        <v>1647.75</v>
      </c>
      <c r="I23" s="56"/>
      <c r="J23" s="56">
        <f>J20+J21+J22</f>
        <v>8351.4</v>
      </c>
      <c r="K23" s="56"/>
      <c r="L23" s="56"/>
      <c r="M23" s="56"/>
      <c r="N23" s="56">
        <f>N20+N21+N22</f>
        <v>0</v>
      </c>
      <c r="O23" s="56"/>
      <c r="P23" s="56">
        <f>P22+P21+P20</f>
        <v>4212.549999999999</v>
      </c>
      <c r="Q23" s="56">
        <f aca="true" t="shared" si="2" ref="Q23:AC23">Q20+Q21+Q22</f>
        <v>0</v>
      </c>
      <c r="R23" s="56">
        <f t="shared" si="2"/>
        <v>0</v>
      </c>
      <c r="S23" s="56">
        <f t="shared" si="2"/>
        <v>0</v>
      </c>
      <c r="T23" s="56">
        <f t="shared" si="2"/>
        <v>0</v>
      </c>
      <c r="U23" s="56">
        <f t="shared" si="2"/>
        <v>0</v>
      </c>
      <c r="V23" s="51">
        <f t="shared" si="0"/>
        <v>31866.3</v>
      </c>
      <c r="W23" s="51"/>
      <c r="X23" s="38"/>
      <c r="Y23" s="36">
        <f>Y20+Y21+Y22</f>
        <v>3186.63</v>
      </c>
      <c r="Z23" s="36">
        <f>Z20+Z21+Z22</f>
        <v>35052.93</v>
      </c>
      <c r="AA23" s="67">
        <f t="shared" si="2"/>
        <v>66811.2</v>
      </c>
      <c r="AB23" s="68">
        <f t="shared" si="2"/>
        <v>13919</v>
      </c>
      <c r="AC23" s="68">
        <f t="shared" si="2"/>
        <v>27838</v>
      </c>
    </row>
    <row r="24" spans="1:29" ht="24" customHeight="1">
      <c r="A24" s="137"/>
      <c r="B24" s="138" t="s">
        <v>57</v>
      </c>
      <c r="C24" s="139">
        <f>C23+C19</f>
        <v>6</v>
      </c>
      <c r="D24" s="139">
        <f>D23+D19</f>
        <v>32649</v>
      </c>
      <c r="E24" s="139"/>
      <c r="F24" s="139">
        <f aca="true" t="shared" si="3" ref="F24:AC24">F23+F19</f>
        <v>8807</v>
      </c>
      <c r="G24" s="139"/>
      <c r="H24" s="139">
        <f t="shared" si="3"/>
        <v>3909.65</v>
      </c>
      <c r="I24" s="139"/>
      <c r="J24" s="139">
        <f t="shared" si="3"/>
        <v>25443.699999999997</v>
      </c>
      <c r="K24" s="139"/>
      <c r="L24" s="139">
        <f t="shared" si="3"/>
        <v>0</v>
      </c>
      <c r="M24" s="139"/>
      <c r="N24" s="139">
        <f t="shared" si="3"/>
        <v>0</v>
      </c>
      <c r="O24" s="139"/>
      <c r="P24" s="139">
        <f t="shared" si="3"/>
        <v>9523.47</v>
      </c>
      <c r="Q24" s="139">
        <f t="shared" si="3"/>
        <v>0</v>
      </c>
      <c r="R24" s="139">
        <f t="shared" si="3"/>
        <v>0</v>
      </c>
      <c r="S24" s="139">
        <f t="shared" si="3"/>
        <v>0</v>
      </c>
      <c r="T24" s="139">
        <f t="shared" si="3"/>
        <v>0</v>
      </c>
      <c r="U24" s="139">
        <f t="shared" si="3"/>
        <v>0</v>
      </c>
      <c r="V24" s="140">
        <f t="shared" si="0"/>
        <v>80332.82</v>
      </c>
      <c r="W24" s="140"/>
      <c r="X24" s="139"/>
      <c r="Y24" s="139">
        <f t="shared" si="3"/>
        <v>8033.282000000001</v>
      </c>
      <c r="Z24" s="139">
        <f t="shared" si="3"/>
        <v>88366.102</v>
      </c>
      <c r="AA24" s="139">
        <f>AA23+AA19</f>
        <v>156715.2</v>
      </c>
      <c r="AB24" s="141">
        <f t="shared" si="3"/>
        <v>32649</v>
      </c>
      <c r="AC24" s="141">
        <f t="shared" si="3"/>
        <v>65298</v>
      </c>
    </row>
    <row r="25" spans="1:29" ht="34.5" customHeight="1">
      <c r="A25" s="47">
        <v>8</v>
      </c>
      <c r="B25" s="65" t="s">
        <v>42</v>
      </c>
      <c r="C25" s="49">
        <v>0.5</v>
      </c>
      <c r="D25" s="50">
        <v>2498</v>
      </c>
      <c r="E25" s="49"/>
      <c r="F25" s="37">
        <v>0</v>
      </c>
      <c r="G25" s="49">
        <v>10</v>
      </c>
      <c r="H25" s="37">
        <f>D25*G25%</f>
        <v>249.8</v>
      </c>
      <c r="I25" s="49"/>
      <c r="J25" s="37">
        <v>0</v>
      </c>
      <c r="K25" s="49">
        <v>50</v>
      </c>
      <c r="L25" s="37">
        <f>D25*K25%</f>
        <v>1249</v>
      </c>
      <c r="M25" s="70">
        <v>16.66</v>
      </c>
      <c r="N25" s="37">
        <f>D25*M25%</f>
        <v>416.1668</v>
      </c>
      <c r="O25" s="49">
        <v>25</v>
      </c>
      <c r="P25" s="37">
        <f>D25*O25%</f>
        <v>624.5</v>
      </c>
      <c r="Q25" s="50"/>
      <c r="R25" s="50"/>
      <c r="S25" s="50"/>
      <c r="T25" s="37"/>
      <c r="U25" s="37"/>
      <c r="V25" s="37">
        <f>D25+H25+L25+N25+P25</f>
        <v>5037.4668</v>
      </c>
      <c r="W25" s="37"/>
      <c r="X25" s="62">
        <v>10</v>
      </c>
      <c r="Y25" s="37">
        <f>V25*X25/100</f>
        <v>503.74668</v>
      </c>
      <c r="Z25" s="37">
        <f>V25+Y25</f>
        <v>5541.21348</v>
      </c>
      <c r="AA25" s="45">
        <v>0</v>
      </c>
      <c r="AB25" s="46"/>
      <c r="AC25" s="46"/>
    </row>
    <row r="26" spans="1:29" ht="12.75">
      <c r="A26" s="47"/>
      <c r="B26" s="54" t="s">
        <v>13</v>
      </c>
      <c r="C26" s="57">
        <v>0.5</v>
      </c>
      <c r="D26" s="56">
        <f>D25</f>
        <v>2498</v>
      </c>
      <c r="E26" s="57"/>
      <c r="F26" s="36">
        <v>0</v>
      </c>
      <c r="G26" s="71"/>
      <c r="H26" s="36">
        <f>H25</f>
        <v>249.8</v>
      </c>
      <c r="I26" s="71"/>
      <c r="J26" s="36">
        <v>0</v>
      </c>
      <c r="K26" s="57"/>
      <c r="L26" s="36">
        <f>L25</f>
        <v>1249</v>
      </c>
      <c r="M26" s="57"/>
      <c r="N26" s="36">
        <f>N25</f>
        <v>416.1668</v>
      </c>
      <c r="O26" s="57"/>
      <c r="P26" s="36">
        <f>P25</f>
        <v>624.5</v>
      </c>
      <c r="Q26" s="56"/>
      <c r="R26" s="56"/>
      <c r="S26" s="56"/>
      <c r="T26" s="36"/>
      <c r="U26" s="36"/>
      <c r="V26" s="36">
        <f>V25</f>
        <v>5037.4668</v>
      </c>
      <c r="W26" s="36"/>
      <c r="X26" s="38"/>
      <c r="Y26" s="36">
        <f>Y25</f>
        <v>503.74668</v>
      </c>
      <c r="Z26" s="36">
        <f>Z25</f>
        <v>5541.21348</v>
      </c>
      <c r="AA26" s="58">
        <v>0</v>
      </c>
      <c r="AB26" s="71">
        <f>AB25</f>
        <v>0</v>
      </c>
      <c r="AC26" s="71">
        <f>AC25</f>
        <v>0</v>
      </c>
    </row>
    <row r="27" spans="1:29" ht="15.75" customHeight="1">
      <c r="A27" s="47">
        <v>9</v>
      </c>
      <c r="B27" s="52" t="s">
        <v>43</v>
      </c>
      <c r="C27" s="49">
        <v>1</v>
      </c>
      <c r="D27" s="50">
        <v>4635</v>
      </c>
      <c r="E27" s="49"/>
      <c r="F27" s="37"/>
      <c r="G27" s="49"/>
      <c r="H27" s="37"/>
      <c r="I27" s="49"/>
      <c r="J27" s="37"/>
      <c r="K27" s="49">
        <v>35</v>
      </c>
      <c r="L27" s="37">
        <f>D27*K27%</f>
        <v>1622.25</v>
      </c>
      <c r="M27" s="49">
        <v>0</v>
      </c>
      <c r="N27" s="37">
        <v>0</v>
      </c>
      <c r="O27" s="49">
        <v>25</v>
      </c>
      <c r="P27" s="37">
        <f>D27*O27%</f>
        <v>1158.75</v>
      </c>
      <c r="Q27" s="50"/>
      <c r="R27" s="50">
        <v>0</v>
      </c>
      <c r="S27" s="50">
        <f>D27*25%</f>
        <v>1158.75</v>
      </c>
      <c r="T27" s="62">
        <v>25</v>
      </c>
      <c r="U27" s="37">
        <f>D27*T27%</f>
        <v>1158.75</v>
      </c>
      <c r="V27" s="37">
        <f>U27+S27+P27+L27+D27</f>
        <v>9733.5</v>
      </c>
      <c r="W27" s="37"/>
      <c r="X27" s="62">
        <v>10</v>
      </c>
      <c r="Y27" s="37">
        <f>V27*X27/100</f>
        <v>973.35</v>
      </c>
      <c r="Z27" s="37">
        <f aca="true" t="shared" si="4" ref="Z27:Z34">V27+Y27</f>
        <v>10706.85</v>
      </c>
      <c r="AA27" s="45">
        <v>0</v>
      </c>
      <c r="AB27" s="72">
        <v>0</v>
      </c>
      <c r="AC27" s="72"/>
    </row>
    <row r="28" spans="1:29" ht="12.75" hidden="1">
      <c r="A28" s="47">
        <v>10</v>
      </c>
      <c r="B28" s="52" t="s">
        <v>43</v>
      </c>
      <c r="C28" s="49">
        <v>1</v>
      </c>
      <c r="D28" s="50"/>
      <c r="E28" s="49"/>
      <c r="F28" s="37"/>
      <c r="G28" s="49"/>
      <c r="H28" s="37"/>
      <c r="I28" s="49"/>
      <c r="J28" s="37"/>
      <c r="K28" s="49">
        <v>50</v>
      </c>
      <c r="L28" s="37">
        <v>604</v>
      </c>
      <c r="M28" s="49">
        <v>33.3</v>
      </c>
      <c r="N28" s="37">
        <v>402</v>
      </c>
      <c r="O28" s="49">
        <v>50</v>
      </c>
      <c r="P28" s="37">
        <v>604</v>
      </c>
      <c r="Q28" s="50"/>
      <c r="R28" s="50"/>
      <c r="S28" s="50">
        <v>302</v>
      </c>
      <c r="T28" s="37">
        <v>50</v>
      </c>
      <c r="U28" s="37">
        <v>604</v>
      </c>
      <c r="V28" s="37">
        <v>4224</v>
      </c>
      <c r="W28" s="37"/>
      <c r="X28" s="62"/>
      <c r="Y28" s="37">
        <f>V28*X28/100</f>
        <v>0</v>
      </c>
      <c r="Z28" s="37">
        <f t="shared" si="4"/>
        <v>4224</v>
      </c>
      <c r="AA28" s="45">
        <v>0</v>
      </c>
      <c r="AB28" s="72">
        <v>0</v>
      </c>
      <c r="AC28" s="72"/>
    </row>
    <row r="29" spans="1:29" ht="12.75" hidden="1">
      <c r="A29" s="47">
        <v>11</v>
      </c>
      <c r="B29" s="52" t="s">
        <v>44</v>
      </c>
      <c r="C29" s="49">
        <v>3.6</v>
      </c>
      <c r="D29" s="50"/>
      <c r="E29" s="49"/>
      <c r="F29" s="37"/>
      <c r="G29" s="49"/>
      <c r="H29" s="37"/>
      <c r="I29" s="49"/>
      <c r="J29" s="37"/>
      <c r="K29" s="49">
        <v>50</v>
      </c>
      <c r="L29" s="37">
        <v>1440</v>
      </c>
      <c r="M29" s="49">
        <v>33.3</v>
      </c>
      <c r="N29" s="37">
        <v>958</v>
      </c>
      <c r="O29" s="49">
        <v>50</v>
      </c>
      <c r="P29" s="37">
        <v>1440</v>
      </c>
      <c r="Q29" s="50"/>
      <c r="R29" s="50"/>
      <c r="S29" s="50"/>
      <c r="T29" s="37">
        <v>14.17</v>
      </c>
      <c r="U29" s="37">
        <v>406</v>
      </c>
      <c r="V29" s="37">
        <v>8924</v>
      </c>
      <c r="W29" s="37"/>
      <c r="X29" s="62"/>
      <c r="Y29" s="37">
        <f>V29*X29/100</f>
        <v>0</v>
      </c>
      <c r="Z29" s="37">
        <f t="shared" si="4"/>
        <v>8924</v>
      </c>
      <c r="AA29" s="45">
        <v>0</v>
      </c>
      <c r="AB29" s="72">
        <v>0</v>
      </c>
      <c r="AC29" s="72"/>
    </row>
    <row r="30" spans="1:29" ht="12.75" hidden="1">
      <c r="A30" s="47">
        <v>12</v>
      </c>
      <c r="B30" s="73" t="s">
        <v>45</v>
      </c>
      <c r="C30" s="49">
        <v>0.5</v>
      </c>
      <c r="D30" s="50"/>
      <c r="E30" s="49"/>
      <c r="F30" s="37"/>
      <c r="G30" s="49"/>
      <c r="H30" s="37"/>
      <c r="I30" s="72"/>
      <c r="J30" s="37"/>
      <c r="K30" s="49">
        <v>50</v>
      </c>
      <c r="L30" s="37">
        <v>200</v>
      </c>
      <c r="M30" s="49">
        <v>33.3</v>
      </c>
      <c r="N30" s="37">
        <v>133</v>
      </c>
      <c r="O30" s="49">
        <v>50</v>
      </c>
      <c r="P30" s="37">
        <v>200</v>
      </c>
      <c r="Q30" s="50"/>
      <c r="R30" s="50"/>
      <c r="S30" s="50"/>
      <c r="T30" s="37">
        <v>14.17</v>
      </c>
      <c r="U30" s="37">
        <v>56.68</v>
      </c>
      <c r="V30" s="37">
        <v>1223</v>
      </c>
      <c r="W30" s="37"/>
      <c r="X30" s="62"/>
      <c r="Y30" s="37">
        <f>V30*X30/100</f>
        <v>0</v>
      </c>
      <c r="Z30" s="37">
        <f t="shared" si="4"/>
        <v>1223</v>
      </c>
      <c r="AA30" s="45">
        <v>0</v>
      </c>
      <c r="AB30" s="72">
        <v>0</v>
      </c>
      <c r="AC30" s="72"/>
    </row>
    <row r="31" spans="1:29" ht="12.75" hidden="1">
      <c r="A31" s="74"/>
      <c r="B31" s="75" t="s">
        <v>13</v>
      </c>
      <c r="C31" s="76">
        <f>SUM(C27:C30)</f>
        <v>6.1</v>
      </c>
      <c r="D31" s="77"/>
      <c r="E31" s="77"/>
      <c r="F31" s="77">
        <f>SUM(F27:F30)</f>
        <v>0</v>
      </c>
      <c r="G31" s="77"/>
      <c r="H31" s="77">
        <f>SUM(H27:H30)</f>
        <v>0</v>
      </c>
      <c r="I31" s="77"/>
      <c r="J31" s="77">
        <f>SUM(J27:J30)</f>
        <v>0</v>
      </c>
      <c r="K31" s="77"/>
      <c r="L31" s="77">
        <f>SUM(L27:L30)</f>
        <v>3866.25</v>
      </c>
      <c r="M31" s="77"/>
      <c r="N31" s="77">
        <f>SUM(N27:N30)</f>
        <v>1493</v>
      </c>
      <c r="O31" s="77"/>
      <c r="P31" s="77">
        <f>SUM(P27:P30)</f>
        <v>3402.75</v>
      </c>
      <c r="Q31" s="77">
        <f>SUM(Q27:Q30)</f>
        <v>0</v>
      </c>
      <c r="R31" s="77">
        <f>SUM(R27:R30)</f>
        <v>0</v>
      </c>
      <c r="S31" s="77">
        <f>SUM(S27:S30)</f>
        <v>1460.75</v>
      </c>
      <c r="T31" s="77"/>
      <c r="U31" s="77">
        <f>SUM(U27:U30)</f>
        <v>2225.43</v>
      </c>
      <c r="V31" s="77">
        <f>SUM(V27:V30)</f>
        <v>24104.5</v>
      </c>
      <c r="W31" s="77"/>
      <c r="X31" s="78"/>
      <c r="Y31" s="37">
        <f>V31*X31/100</f>
        <v>0</v>
      </c>
      <c r="Z31" s="37">
        <f t="shared" si="4"/>
        <v>24104.5</v>
      </c>
      <c r="AA31" s="80">
        <f>SUM(AA27:AA30)</f>
        <v>0</v>
      </c>
      <c r="AB31" s="71">
        <f>SUM(AB27:AB30)</f>
        <v>0</v>
      </c>
      <c r="AC31" s="71"/>
    </row>
    <row r="32" spans="1:29" ht="12.75">
      <c r="A32" s="81">
        <v>10</v>
      </c>
      <c r="B32" s="82" t="s">
        <v>46</v>
      </c>
      <c r="C32" s="83">
        <v>0.6</v>
      </c>
      <c r="D32" s="84">
        <v>2236</v>
      </c>
      <c r="E32" s="84"/>
      <c r="F32" s="84">
        <v>0</v>
      </c>
      <c r="G32" s="84"/>
      <c r="H32" s="84">
        <v>0</v>
      </c>
      <c r="I32" s="84"/>
      <c r="J32" s="84">
        <v>0</v>
      </c>
      <c r="K32" s="85" t="s">
        <v>47</v>
      </c>
      <c r="L32" s="84">
        <f>D32*K32%</f>
        <v>827.3199999999999</v>
      </c>
      <c r="M32" s="84"/>
      <c r="N32" s="84">
        <v>0</v>
      </c>
      <c r="O32" s="79">
        <v>25</v>
      </c>
      <c r="P32" s="84">
        <f>D32*O32%</f>
        <v>559</v>
      </c>
      <c r="Q32" s="84"/>
      <c r="R32" s="86"/>
      <c r="S32" s="84"/>
      <c r="T32" s="84"/>
      <c r="U32" s="84">
        <v>0</v>
      </c>
      <c r="V32" s="84">
        <f>D32+L32+P32+R32</f>
        <v>3622.3199999999997</v>
      </c>
      <c r="W32" s="84">
        <v>100.08</v>
      </c>
      <c r="X32" s="79">
        <v>10</v>
      </c>
      <c r="Y32" s="37">
        <f>(V32+W32)*X32/100</f>
        <v>372.24</v>
      </c>
      <c r="Z32" s="37">
        <f t="shared" si="4"/>
        <v>3994.5599999999995</v>
      </c>
      <c r="AA32" s="87">
        <v>0</v>
      </c>
      <c r="AB32" s="88">
        <v>0</v>
      </c>
      <c r="AC32" s="88"/>
    </row>
    <row r="33" spans="1:29" ht="12.75">
      <c r="A33" s="81">
        <v>11</v>
      </c>
      <c r="B33" s="82" t="s">
        <v>48</v>
      </c>
      <c r="C33" s="83">
        <v>1</v>
      </c>
      <c r="D33" s="84">
        <v>3728</v>
      </c>
      <c r="E33" s="84"/>
      <c r="F33" s="84">
        <v>0</v>
      </c>
      <c r="G33" s="84"/>
      <c r="H33" s="84">
        <v>0</v>
      </c>
      <c r="I33" s="84"/>
      <c r="J33" s="84">
        <v>0</v>
      </c>
      <c r="K33" s="85" t="s">
        <v>49</v>
      </c>
      <c r="L33" s="84">
        <f>D33*K33%</f>
        <v>559.1999999999999</v>
      </c>
      <c r="M33" s="84"/>
      <c r="N33" s="84">
        <v>0</v>
      </c>
      <c r="O33" s="79">
        <v>25</v>
      </c>
      <c r="P33" s="84">
        <f>D33*O33%</f>
        <v>932</v>
      </c>
      <c r="Q33" s="84"/>
      <c r="R33" s="84">
        <v>0</v>
      </c>
      <c r="S33" s="84">
        <v>0</v>
      </c>
      <c r="T33" s="86">
        <v>14.17</v>
      </c>
      <c r="U33" s="84">
        <f>T33%*D33</f>
        <v>528.2576</v>
      </c>
      <c r="V33" s="84">
        <f>U33+P33+L33+D33</f>
        <v>5747.4576</v>
      </c>
      <c r="W33" s="84"/>
      <c r="X33" s="79">
        <v>10</v>
      </c>
      <c r="Y33" s="37">
        <f>V33*X33/100</f>
        <v>574.74576</v>
      </c>
      <c r="Z33" s="37">
        <f t="shared" si="4"/>
        <v>6322.2033599999995</v>
      </c>
      <c r="AA33" s="87">
        <v>0</v>
      </c>
      <c r="AB33" s="88">
        <v>0</v>
      </c>
      <c r="AC33" s="88"/>
    </row>
    <row r="34" spans="1:29" ht="12.75">
      <c r="A34" s="81">
        <v>12</v>
      </c>
      <c r="B34" s="82" t="s">
        <v>44</v>
      </c>
      <c r="C34" s="83">
        <v>3.45</v>
      </c>
      <c r="D34" s="84">
        <v>12858</v>
      </c>
      <c r="E34" s="84"/>
      <c r="F34" s="84">
        <v>0</v>
      </c>
      <c r="G34" s="84"/>
      <c r="H34" s="84">
        <v>0</v>
      </c>
      <c r="I34" s="84"/>
      <c r="J34" s="84">
        <v>0</v>
      </c>
      <c r="K34" s="85"/>
      <c r="L34" s="84">
        <f>D34*K34%</f>
        <v>0</v>
      </c>
      <c r="M34" s="84"/>
      <c r="N34" s="84">
        <v>0</v>
      </c>
      <c r="O34" s="79">
        <v>25</v>
      </c>
      <c r="P34" s="84">
        <f>D34*O34%</f>
        <v>3214.5</v>
      </c>
      <c r="Q34" s="84"/>
      <c r="R34" s="86">
        <v>0</v>
      </c>
      <c r="S34" s="84">
        <v>0</v>
      </c>
      <c r="T34" s="86">
        <v>14.17</v>
      </c>
      <c r="U34" s="89">
        <f>D34*T34%</f>
        <v>1821.9786</v>
      </c>
      <c r="V34" s="84">
        <f>U34+P34+L34+D34</f>
        <v>17894.478600000002</v>
      </c>
      <c r="W34" s="84"/>
      <c r="X34" s="79">
        <v>10</v>
      </c>
      <c r="Y34" s="37">
        <f>V34*X34/100</f>
        <v>1789.4478600000002</v>
      </c>
      <c r="Z34" s="37">
        <f t="shared" si="4"/>
        <v>19683.926460000002</v>
      </c>
      <c r="AA34" s="87">
        <v>0</v>
      </c>
      <c r="AB34" s="88">
        <v>0</v>
      </c>
      <c r="AC34" s="88"/>
    </row>
    <row r="35" spans="1:29" ht="13.5" thickBot="1">
      <c r="A35" s="81"/>
      <c r="B35" s="90" t="s">
        <v>13</v>
      </c>
      <c r="C35" s="91">
        <f>C27+C32+C33+C34</f>
        <v>6.050000000000001</v>
      </c>
      <c r="D35" s="92">
        <f>D27+D32+D33+D34</f>
        <v>23457</v>
      </c>
      <c r="E35" s="92"/>
      <c r="F35" s="92">
        <f>SUM(F27:F34)</f>
        <v>0</v>
      </c>
      <c r="G35" s="93"/>
      <c r="H35" s="92">
        <f>SUM(H27:H34)</f>
        <v>0</v>
      </c>
      <c r="I35" s="93">
        <v>0</v>
      </c>
      <c r="J35" s="92">
        <f>SUM(J27:J34)</f>
        <v>0</v>
      </c>
      <c r="K35" s="92"/>
      <c r="L35" s="92">
        <f>L27+L32+L33+L34</f>
        <v>3008.7699999999995</v>
      </c>
      <c r="M35" s="92">
        <v>0</v>
      </c>
      <c r="N35" s="92">
        <f>N27+N32+N33+N34</f>
        <v>0</v>
      </c>
      <c r="O35" s="93">
        <v>0</v>
      </c>
      <c r="P35" s="92">
        <f>P27+P32+P33+P34</f>
        <v>5864.25</v>
      </c>
      <c r="Q35" s="92">
        <f>SUM(Q27:Q34)</f>
        <v>0</v>
      </c>
      <c r="R35" s="94">
        <f>R32+R33</f>
        <v>0</v>
      </c>
      <c r="S35" s="92">
        <f>S32+S27</f>
        <v>1158.75</v>
      </c>
      <c r="T35" s="92">
        <v>0</v>
      </c>
      <c r="U35" s="95">
        <f>U27+U34+U33</f>
        <v>3508.9862</v>
      </c>
      <c r="V35" s="92">
        <f>V27+V32+V33+V34</f>
        <v>36997.7562</v>
      </c>
      <c r="W35" s="92"/>
      <c r="X35" s="96"/>
      <c r="Y35" s="92">
        <f>Y27+Y32+Y33+Y34</f>
        <v>3709.78362</v>
      </c>
      <c r="Z35" s="92">
        <f>Z27+Z32+Z33+Z34</f>
        <v>40707.539820000005</v>
      </c>
      <c r="AA35" s="97">
        <f>SUM(AA27:AA34)</f>
        <v>0</v>
      </c>
      <c r="AB35" s="71">
        <f>SUM(AB27:AB34)</f>
        <v>0</v>
      </c>
      <c r="AC35" s="71"/>
    </row>
    <row r="36" spans="1:29" s="107" customFormat="1" ht="20.25" customHeight="1">
      <c r="A36" s="98"/>
      <c r="B36" s="98" t="s">
        <v>50</v>
      </c>
      <c r="C36" s="99">
        <f>C14+C19+C23+C26+C35</f>
        <v>13.55</v>
      </c>
      <c r="D36" s="100">
        <f aca="true" t="shared" si="5" ref="D36:J36">D14+D19+D23+D26+D35</f>
        <v>68838</v>
      </c>
      <c r="E36" s="100"/>
      <c r="F36" s="100">
        <f t="shared" si="5"/>
        <v>8807</v>
      </c>
      <c r="G36" s="100"/>
      <c r="H36" s="100">
        <f t="shared" si="5"/>
        <v>4159.45</v>
      </c>
      <c r="I36" s="100"/>
      <c r="J36" s="100">
        <f t="shared" si="5"/>
        <v>25443.699999999997</v>
      </c>
      <c r="K36" s="100"/>
      <c r="L36" s="100">
        <f>L35+L26</f>
        <v>4257.7699999999995</v>
      </c>
      <c r="M36" s="100">
        <f>M14+M19+M23+M26+M35</f>
        <v>0</v>
      </c>
      <c r="N36" s="100">
        <f>N14+N19+N23+N26+N35</f>
        <v>416.1668</v>
      </c>
      <c r="O36" s="101"/>
      <c r="P36" s="100">
        <f>P14+P19+P23+P26+P35</f>
        <v>46509.53999999999</v>
      </c>
      <c r="Q36" s="100">
        <f>Q14+Q19+Q23+Q26+Q35</f>
        <v>0</v>
      </c>
      <c r="R36" s="101">
        <f>R35</f>
        <v>0</v>
      </c>
      <c r="S36" s="100">
        <f>S14+S19+S23+S26+S35</f>
        <v>1158.75</v>
      </c>
      <c r="T36" s="100">
        <f>T14+T19+T23+T26+T35</f>
        <v>0</v>
      </c>
      <c r="U36" s="102">
        <f>U23+U35</f>
        <v>3508.9862</v>
      </c>
      <c r="V36" s="100">
        <f>V14+V19+V23+V26+V35</f>
        <v>163099.363</v>
      </c>
      <c r="W36" s="100"/>
      <c r="X36" s="103"/>
      <c r="Y36" s="100">
        <f>Y14+Y19+Y23+Y26+Y35</f>
        <v>16319.944300000001</v>
      </c>
      <c r="Z36" s="100">
        <f>Z14+Z19+Z23+Z26+Z35</f>
        <v>179419.30730000001</v>
      </c>
      <c r="AA36" s="105">
        <f>AA14+AA19+AA23+AA26+AA35</f>
        <v>205838.40000000002</v>
      </c>
      <c r="AB36" s="106">
        <f>AB14+AB19+AB23+AB26</f>
        <v>48000</v>
      </c>
      <c r="AC36" s="106">
        <f>AC14+AC19+AC23+AC26</f>
        <v>96000</v>
      </c>
    </row>
    <row r="37" spans="1:29" s="116" customFormat="1" ht="28.5" customHeight="1">
      <c r="A37" s="108">
        <v>1</v>
      </c>
      <c r="B37" s="109" t="s">
        <v>51</v>
      </c>
      <c r="C37" s="110">
        <v>0.4</v>
      </c>
      <c r="D37" s="111">
        <v>1997</v>
      </c>
      <c r="E37" s="108"/>
      <c r="F37" s="111"/>
      <c r="G37" s="108">
        <v>10</v>
      </c>
      <c r="H37" s="111">
        <f>D37*G37%</f>
        <v>199.70000000000002</v>
      </c>
      <c r="I37" s="111"/>
      <c r="J37" s="111"/>
      <c r="K37" s="108">
        <v>50</v>
      </c>
      <c r="L37" s="108">
        <f>D37*50%</f>
        <v>998.5</v>
      </c>
      <c r="M37" s="112">
        <v>16.66</v>
      </c>
      <c r="N37" s="111">
        <f>D37*16.66%</f>
        <v>332.7002</v>
      </c>
      <c r="O37" s="108">
        <v>25</v>
      </c>
      <c r="P37" s="111">
        <f>D37*25%</f>
        <v>499.25</v>
      </c>
      <c r="Q37" s="108"/>
      <c r="R37" s="111"/>
      <c r="S37" s="111"/>
      <c r="T37" s="111"/>
      <c r="U37" s="111"/>
      <c r="V37" s="111">
        <f>P37+N37+L37+H37+D37</f>
        <v>4027.1502</v>
      </c>
      <c r="W37" s="111"/>
      <c r="X37" s="113">
        <v>10</v>
      </c>
      <c r="Y37" s="111">
        <f>V37*X37/100</f>
        <v>402.71502</v>
      </c>
      <c r="Z37" s="111">
        <f>V37+Y37</f>
        <v>4429.86522</v>
      </c>
      <c r="AA37" s="114"/>
      <c r="AB37" s="115"/>
      <c r="AC37" s="115"/>
    </row>
    <row r="38" spans="1:29" ht="23.25" customHeight="1">
      <c r="A38" s="117"/>
      <c r="B38" s="98" t="s">
        <v>52</v>
      </c>
      <c r="C38" s="118">
        <f>C36+C37</f>
        <v>13.950000000000001</v>
      </c>
      <c r="D38" s="50">
        <f>D36+D37</f>
        <v>70835</v>
      </c>
      <c r="E38" s="49"/>
      <c r="F38" s="50">
        <f>F36+F37</f>
        <v>8807</v>
      </c>
      <c r="G38" s="50"/>
      <c r="H38" s="50">
        <f>H36+H37</f>
        <v>4359.15</v>
      </c>
      <c r="I38" s="50"/>
      <c r="J38" s="50">
        <f>J36+J37</f>
        <v>25443.699999999997</v>
      </c>
      <c r="K38" s="50"/>
      <c r="L38" s="50">
        <f>L36+L37</f>
        <v>5256.2699999999995</v>
      </c>
      <c r="M38" s="50"/>
      <c r="N38" s="50">
        <f>N36+N37</f>
        <v>748.867</v>
      </c>
      <c r="O38" s="50"/>
      <c r="P38" s="50">
        <f>P36+P37</f>
        <v>47008.78999999999</v>
      </c>
      <c r="Q38" s="50">
        <f>Q36+Q37</f>
        <v>0</v>
      </c>
      <c r="R38" s="70">
        <f>R36+R37</f>
        <v>0</v>
      </c>
      <c r="S38" s="50">
        <f>S36+S37</f>
        <v>1158.75</v>
      </c>
      <c r="T38" s="50"/>
      <c r="U38" s="118">
        <f aca="true" t="shared" si="6" ref="U38:AC38">U36+U37</f>
        <v>3508.9862</v>
      </c>
      <c r="V38" s="50">
        <f>V36+V37</f>
        <v>167126.51320000002</v>
      </c>
      <c r="W38" s="50"/>
      <c r="X38" s="72"/>
      <c r="Y38" s="50">
        <f>Y36+Y37</f>
        <v>16722.659320000002</v>
      </c>
      <c r="Z38" s="50">
        <f>Z36+Z37</f>
        <v>183849.17252000002</v>
      </c>
      <c r="AA38" s="119">
        <f t="shared" si="6"/>
        <v>205838.40000000002</v>
      </c>
      <c r="AB38" s="72">
        <f t="shared" si="6"/>
        <v>48000</v>
      </c>
      <c r="AC38" s="72">
        <f t="shared" si="6"/>
        <v>96000</v>
      </c>
    </row>
    <row r="39" spans="1:29" ht="34.5" customHeight="1">
      <c r="A39" s="32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07" customFormat="1" ht="14.25">
      <c r="A40" s="121"/>
      <c r="B40" s="121"/>
      <c r="C40" s="150" t="s">
        <v>53</v>
      </c>
      <c r="D40" s="150"/>
      <c r="E40" s="150"/>
      <c r="F40" s="150"/>
      <c r="G40" s="150"/>
      <c r="H40" s="150"/>
      <c r="I40" s="150"/>
      <c r="J40" s="150"/>
      <c r="K40" s="150"/>
      <c r="L40" s="121"/>
      <c r="M40" s="150" t="s">
        <v>54</v>
      </c>
      <c r="N40" s="150"/>
      <c r="O40" s="150"/>
      <c r="P40" s="150"/>
      <c r="Q40" s="121"/>
      <c r="R40" s="122"/>
      <c r="S40" s="122"/>
      <c r="T40" s="122"/>
      <c r="U40" s="122"/>
      <c r="V40" s="122"/>
      <c r="W40" s="122"/>
      <c r="X40" s="123"/>
      <c r="Y40" s="122"/>
      <c r="Z40" s="122"/>
      <c r="AA40" s="125"/>
      <c r="AB40" s="123"/>
      <c r="AC40" s="123"/>
    </row>
    <row r="41" ht="49.5" customHeight="1" hidden="1"/>
    <row r="42" spans="3:27" ht="12.75" hidden="1"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ht="12.75" hidden="1"/>
    <row r="44" spans="3:27" ht="12.75" hidden="1"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55" ht="12.75">
      <c r="H55" s="126"/>
    </row>
  </sheetData>
  <sheetProtection/>
  <mergeCells count="30">
    <mergeCell ref="C40:K40"/>
    <mergeCell ref="M40:P40"/>
    <mergeCell ref="C42:AA42"/>
    <mergeCell ref="C44:AA44"/>
    <mergeCell ref="A12:A13"/>
    <mergeCell ref="C12:C13"/>
    <mergeCell ref="X12:X13"/>
    <mergeCell ref="Y12:Y13"/>
    <mergeCell ref="B39:AC39"/>
    <mergeCell ref="W11:W13"/>
    <mergeCell ref="X11:Y11"/>
    <mergeCell ref="AA11:AA13"/>
    <mergeCell ref="AB11:AB13"/>
    <mergeCell ref="AC11:AC13"/>
    <mergeCell ref="B9:AC9"/>
    <mergeCell ref="B11:B13"/>
    <mergeCell ref="D11:D13"/>
    <mergeCell ref="E11:F12"/>
    <mergeCell ref="G11:H12"/>
    <mergeCell ref="I11:J12"/>
    <mergeCell ref="K11:L12"/>
    <mergeCell ref="M11:N12"/>
    <mergeCell ref="O11:P12"/>
    <mergeCell ref="T11:U11"/>
    <mergeCell ref="R1:AC1"/>
    <mergeCell ref="U3:V3"/>
    <mergeCell ref="AA4:AC4"/>
    <mergeCell ref="T6:U6"/>
    <mergeCell ref="B7:AC7"/>
    <mergeCell ref="B8:AC8"/>
  </mergeCells>
  <printOptions/>
  <pageMargins left="0.5118110236220472" right="0.1968503937007874" top="0.1968503937007874" bottom="0.196850393700787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5"/>
  <sheetViews>
    <sheetView view="pageBreakPreview" zoomScale="120" zoomScaleSheetLayoutView="120" zoomScalePageLayoutView="0" workbookViewId="0" topLeftCell="A1">
      <pane xSplit="2" ySplit="13" topLeftCell="K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32" sqref="Z32"/>
    </sheetView>
  </sheetViews>
  <sheetFormatPr defaultColWidth="9.140625" defaultRowHeight="12.75"/>
  <cols>
    <col min="1" max="1" width="2.7109375" style="1" customWidth="1"/>
    <col min="2" max="2" width="14.421875" style="1" customWidth="1"/>
    <col min="3" max="3" width="4.421875" style="1" customWidth="1"/>
    <col min="4" max="4" width="8.28125" style="1" customWidth="1"/>
    <col min="5" max="5" width="3.57421875" style="1" customWidth="1"/>
    <col min="6" max="6" width="7.421875" style="1" customWidth="1"/>
    <col min="7" max="7" width="3.140625" style="1" customWidth="1"/>
    <col min="8" max="8" width="7.140625" style="1" customWidth="1"/>
    <col min="9" max="9" width="3.57421875" style="1" customWidth="1"/>
    <col min="10" max="10" width="7.8515625" style="1" customWidth="1"/>
    <col min="11" max="11" width="3.421875" style="1" customWidth="1"/>
    <col min="12" max="12" width="7.7109375" style="1" customWidth="1"/>
    <col min="13" max="13" width="4.00390625" style="1" customWidth="1"/>
    <col min="14" max="14" width="6.7109375" style="1" customWidth="1"/>
    <col min="15" max="15" width="4.7109375" style="1" customWidth="1"/>
    <col min="16" max="16" width="8.8515625" style="1" customWidth="1"/>
    <col min="17" max="17" width="6.00390625" style="1" hidden="1" customWidth="1"/>
    <col min="18" max="18" width="0.13671875" style="1" customWidth="1"/>
    <col min="19" max="19" width="7.28125" style="1" customWidth="1"/>
    <col min="20" max="20" width="4.421875" style="1" customWidth="1"/>
    <col min="21" max="21" width="7.28125" style="1" customWidth="1"/>
    <col min="22" max="23" width="9.00390625" style="1" customWidth="1"/>
    <col min="24" max="24" width="2.8515625" style="24" customWidth="1"/>
    <col min="25" max="25" width="8.00390625" style="1" customWidth="1"/>
    <col min="26" max="26" width="9.140625" style="1" customWidth="1"/>
    <col min="27" max="27" width="7.7109375" style="22" customWidth="1"/>
    <col min="28" max="28" width="9.7109375" style="25" customWidth="1"/>
    <col min="29" max="29" width="7.421875" style="24" customWidth="1"/>
    <col min="30" max="30" width="6.8515625" style="24" customWidth="1"/>
    <col min="31" max="31" width="10.421875" style="1" customWidth="1"/>
    <col min="32" max="16384" width="9.140625" style="1" customWidth="1"/>
  </cols>
  <sheetData>
    <row r="1" spans="18:31" ht="33.75" customHeight="1">
      <c r="R1" s="203" t="s">
        <v>63</v>
      </c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</row>
    <row r="2" spans="16:31" ht="12" customHeight="1" hidden="1">
      <c r="P2" s="2"/>
      <c r="Q2" s="2"/>
      <c r="R2" s="2"/>
      <c r="S2" s="3"/>
      <c r="T2" s="3"/>
      <c r="U2" s="3"/>
      <c r="V2" s="3"/>
      <c r="W2" s="3"/>
      <c r="X2" s="4"/>
      <c r="Y2" s="3"/>
      <c r="Z2" s="3"/>
      <c r="AA2" s="4"/>
      <c r="AB2" s="5"/>
      <c r="AC2" s="4"/>
      <c r="AD2" s="4"/>
      <c r="AE2" s="6"/>
    </row>
    <row r="3" spans="16:31" ht="6" customHeight="1" hidden="1">
      <c r="P3" s="7"/>
      <c r="Q3" s="7"/>
      <c r="R3" s="7"/>
      <c r="S3" s="8"/>
      <c r="T3" s="8"/>
      <c r="U3" s="169"/>
      <c r="V3" s="169"/>
      <c r="W3" s="9"/>
      <c r="X3" s="10"/>
      <c r="Y3" s="9"/>
      <c r="Z3" s="9"/>
      <c r="AA3" s="11"/>
      <c r="AB3" s="12"/>
      <c r="AC3" s="13"/>
      <c r="AD3" s="13"/>
      <c r="AE3" s="8"/>
    </row>
    <row r="4" spans="16:31" ht="12.75" customHeight="1" hidden="1">
      <c r="P4" s="7"/>
      <c r="Q4" s="7"/>
      <c r="R4" s="7"/>
      <c r="S4" s="14"/>
      <c r="T4" s="14"/>
      <c r="U4" s="14"/>
      <c r="V4" s="14"/>
      <c r="W4" s="14"/>
      <c r="X4" s="15"/>
      <c r="Y4" s="14"/>
      <c r="Z4" s="14"/>
      <c r="AA4" s="16"/>
      <c r="AB4" s="170"/>
      <c r="AC4" s="170"/>
      <c r="AD4" s="170"/>
      <c r="AE4" s="170"/>
    </row>
    <row r="5" spans="19:31" ht="5.25" customHeight="1" hidden="1">
      <c r="S5" s="14"/>
      <c r="T5" s="14"/>
      <c r="U5" s="14"/>
      <c r="V5" s="14"/>
      <c r="W5" s="14"/>
      <c r="X5" s="15"/>
      <c r="Y5" s="14"/>
      <c r="Z5" s="14"/>
      <c r="AA5" s="16"/>
      <c r="AB5" s="17"/>
      <c r="AC5" s="18"/>
      <c r="AD5" s="18"/>
      <c r="AE5" s="19"/>
    </row>
    <row r="6" spans="19:31" ht="30.75" customHeight="1">
      <c r="S6" s="20"/>
      <c r="T6" s="171"/>
      <c r="U6" s="171"/>
      <c r="V6" s="20"/>
      <c r="W6" s="20"/>
      <c r="X6" s="21"/>
      <c r="Y6" s="20"/>
      <c r="Z6" s="20"/>
      <c r="AB6" s="23"/>
      <c r="AC6" s="21"/>
      <c r="AD6" s="21"/>
      <c r="AE6" s="20"/>
    </row>
    <row r="7" spans="2:31" ht="18" customHeight="1">
      <c r="B7" s="172" t="s">
        <v>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</row>
    <row r="8" spans="2:31" ht="12.75" hidden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2:31" ht="22.5" customHeight="1">
      <c r="B9" s="200" t="s">
        <v>62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</row>
    <row r="10" ht="12.75" customHeight="1" thickBot="1"/>
    <row r="11" spans="1:31" s="29" customFormat="1" ht="25.5" customHeight="1">
      <c r="A11" s="26" t="s">
        <v>3</v>
      </c>
      <c r="B11" s="201" t="s">
        <v>4</v>
      </c>
      <c r="C11" s="27" t="s">
        <v>5</v>
      </c>
      <c r="D11" s="165" t="s">
        <v>6</v>
      </c>
      <c r="E11" s="180" t="s">
        <v>7</v>
      </c>
      <c r="F11" s="181"/>
      <c r="G11" s="180" t="s">
        <v>56</v>
      </c>
      <c r="H11" s="181"/>
      <c r="I11" s="180" t="s">
        <v>58</v>
      </c>
      <c r="J11" s="181"/>
      <c r="K11" s="188" t="s">
        <v>59</v>
      </c>
      <c r="L11" s="189"/>
      <c r="M11" s="192" t="s">
        <v>60</v>
      </c>
      <c r="N11" s="193"/>
      <c r="O11" s="194" t="s">
        <v>55</v>
      </c>
      <c r="P11" s="195"/>
      <c r="Q11" s="127" t="s">
        <v>9</v>
      </c>
      <c r="R11" s="128" t="s">
        <v>10</v>
      </c>
      <c r="S11" s="28" t="s">
        <v>11</v>
      </c>
      <c r="T11" s="198" t="s">
        <v>12</v>
      </c>
      <c r="U11" s="199"/>
      <c r="V11" s="127" t="s">
        <v>13</v>
      </c>
      <c r="W11" s="152" t="s">
        <v>61</v>
      </c>
      <c r="X11" s="173" t="s">
        <v>14</v>
      </c>
      <c r="Y11" s="173"/>
      <c r="Z11" s="129" t="s">
        <v>15</v>
      </c>
      <c r="AA11" s="163" t="s">
        <v>8</v>
      </c>
      <c r="AB11" s="177" t="s">
        <v>16</v>
      </c>
      <c r="AC11" s="151" t="s">
        <v>17</v>
      </c>
      <c r="AD11" s="184" t="s">
        <v>18</v>
      </c>
      <c r="AE11" s="152" t="s">
        <v>19</v>
      </c>
    </row>
    <row r="12" spans="1:31" s="29" customFormat="1" ht="36.75" customHeight="1">
      <c r="A12" s="160" t="s">
        <v>20</v>
      </c>
      <c r="B12" s="161"/>
      <c r="C12" s="161" t="s">
        <v>21</v>
      </c>
      <c r="D12" s="166"/>
      <c r="E12" s="182"/>
      <c r="F12" s="183"/>
      <c r="G12" s="182"/>
      <c r="H12" s="183"/>
      <c r="I12" s="182"/>
      <c r="J12" s="183"/>
      <c r="K12" s="190"/>
      <c r="L12" s="191"/>
      <c r="M12" s="182"/>
      <c r="N12" s="183"/>
      <c r="O12" s="196"/>
      <c r="P12" s="197"/>
      <c r="Q12" s="30" t="s">
        <v>22</v>
      </c>
      <c r="R12" s="130" t="s">
        <v>23</v>
      </c>
      <c r="S12" s="30" t="s">
        <v>24</v>
      </c>
      <c r="T12" s="131" t="s">
        <v>25</v>
      </c>
      <c r="U12" s="30" t="s">
        <v>26</v>
      </c>
      <c r="V12" s="127" t="s">
        <v>27</v>
      </c>
      <c r="W12" s="153"/>
      <c r="X12" s="163" t="s">
        <v>28</v>
      </c>
      <c r="Y12" s="152" t="s">
        <v>29</v>
      </c>
      <c r="Z12" s="131"/>
      <c r="AA12" s="204"/>
      <c r="AB12" s="178"/>
      <c r="AC12" s="151"/>
      <c r="AD12" s="185"/>
      <c r="AE12" s="153"/>
    </row>
    <row r="13" spans="1:31" s="32" customFormat="1" ht="23.25" customHeight="1" thickBot="1">
      <c r="A13" s="160"/>
      <c r="B13" s="162"/>
      <c r="C13" s="162"/>
      <c r="D13" s="167"/>
      <c r="E13" s="132" t="s">
        <v>28</v>
      </c>
      <c r="F13" s="133" t="s">
        <v>29</v>
      </c>
      <c r="G13" s="133" t="s">
        <v>28</v>
      </c>
      <c r="H13" s="133" t="s">
        <v>29</v>
      </c>
      <c r="I13" s="133" t="s">
        <v>28</v>
      </c>
      <c r="J13" s="133" t="s">
        <v>29</v>
      </c>
      <c r="K13" s="133" t="s">
        <v>28</v>
      </c>
      <c r="L13" s="133" t="s">
        <v>29</v>
      </c>
      <c r="M13" s="133" t="s">
        <v>28</v>
      </c>
      <c r="N13" s="133" t="s">
        <v>29</v>
      </c>
      <c r="O13" s="133" t="s">
        <v>28</v>
      </c>
      <c r="P13" s="133" t="s">
        <v>29</v>
      </c>
      <c r="Q13" s="134" t="s">
        <v>30</v>
      </c>
      <c r="R13" s="135">
        <v>0.12</v>
      </c>
      <c r="S13" s="31" t="s">
        <v>31</v>
      </c>
      <c r="T13" s="133" t="s">
        <v>28</v>
      </c>
      <c r="U13" s="133" t="s">
        <v>29</v>
      </c>
      <c r="V13" s="127" t="s">
        <v>32</v>
      </c>
      <c r="W13" s="154"/>
      <c r="X13" s="164"/>
      <c r="Y13" s="154"/>
      <c r="Z13" s="136"/>
      <c r="AA13" s="164"/>
      <c r="AB13" s="179"/>
      <c r="AC13" s="151"/>
      <c r="AD13" s="186"/>
      <c r="AE13" s="154"/>
    </row>
    <row r="14" spans="1:31" ht="15" customHeight="1">
      <c r="A14" s="33">
        <v>1</v>
      </c>
      <c r="B14" s="34" t="s">
        <v>33</v>
      </c>
      <c r="C14" s="35">
        <v>1</v>
      </c>
      <c r="D14" s="56">
        <v>10234</v>
      </c>
      <c r="E14" s="35"/>
      <c r="F14" s="36">
        <f>D14*E14%</f>
        <v>0</v>
      </c>
      <c r="G14" s="35"/>
      <c r="H14" s="36">
        <f>D14*G14%</f>
        <v>0</v>
      </c>
      <c r="I14" s="35"/>
      <c r="J14" s="36">
        <f>D14*I14%</f>
        <v>0</v>
      </c>
      <c r="K14" s="35" t="s">
        <v>34</v>
      </c>
      <c r="L14" s="36" t="s">
        <v>34</v>
      </c>
      <c r="M14" s="35"/>
      <c r="N14" s="36"/>
      <c r="O14" s="51">
        <v>2.98</v>
      </c>
      <c r="P14" s="36">
        <f>O14*D14</f>
        <v>30497.32</v>
      </c>
      <c r="Q14" s="37"/>
      <c r="R14" s="36"/>
      <c r="S14" s="36"/>
      <c r="T14" s="36"/>
      <c r="U14" s="36"/>
      <c r="V14" s="36">
        <f>D14+P14</f>
        <v>40731.32</v>
      </c>
      <c r="W14" s="36"/>
      <c r="X14" s="38">
        <v>10</v>
      </c>
      <c r="Y14" s="36">
        <f>V14*X14/100</f>
        <v>4073.132</v>
      </c>
      <c r="Z14" s="36">
        <f>V14+Y14</f>
        <v>44804.452</v>
      </c>
      <c r="AA14" s="39">
        <f>D14*2</f>
        <v>20468</v>
      </c>
      <c r="AB14" s="40">
        <f>D14*4.8</f>
        <v>49123.2</v>
      </c>
      <c r="AC14" s="41">
        <f>D14*1.5</f>
        <v>15351</v>
      </c>
      <c r="AD14" s="41">
        <f>D14*3</f>
        <v>30702</v>
      </c>
      <c r="AE14" s="36">
        <f>AD14+AC14+AB14+Z14*12+AA14</f>
        <v>653297.624</v>
      </c>
    </row>
    <row r="15" spans="1:31" ht="12.75">
      <c r="A15" s="33"/>
      <c r="B15" s="42" t="s">
        <v>35</v>
      </c>
      <c r="C15" s="43"/>
      <c r="D15" s="36"/>
      <c r="E15" s="44"/>
      <c r="F15" s="37"/>
      <c r="G15" s="44"/>
      <c r="H15" s="36"/>
      <c r="I15" s="44"/>
      <c r="J15" s="36"/>
      <c r="K15" s="44"/>
      <c r="L15" s="37"/>
      <c r="M15" s="44"/>
      <c r="N15" s="37"/>
      <c r="O15" s="44"/>
      <c r="P15" s="37"/>
      <c r="Q15" s="37"/>
      <c r="R15" s="37"/>
      <c r="S15" s="37"/>
      <c r="T15" s="37"/>
      <c r="U15" s="37"/>
      <c r="V15" s="36"/>
      <c r="W15" s="36"/>
      <c r="X15" s="38"/>
      <c r="Y15" s="36"/>
      <c r="Z15" s="36"/>
      <c r="AA15" s="39"/>
      <c r="AB15" s="45"/>
      <c r="AC15" s="46"/>
      <c r="AD15" s="46"/>
      <c r="AE15" s="36"/>
    </row>
    <row r="16" spans="1:31" ht="25.5" customHeight="1">
      <c r="A16" s="47">
        <v>2</v>
      </c>
      <c r="B16" s="48" t="s">
        <v>36</v>
      </c>
      <c r="C16" s="49">
        <v>1</v>
      </c>
      <c r="D16" s="36">
        <v>7778</v>
      </c>
      <c r="E16" s="49">
        <v>30</v>
      </c>
      <c r="F16" s="37">
        <f>D16*E16%</f>
        <v>2333.4</v>
      </c>
      <c r="G16" s="49">
        <v>15</v>
      </c>
      <c r="H16" s="36">
        <f>D16*G16%</f>
        <v>1166.7</v>
      </c>
      <c r="I16" s="49">
        <v>110</v>
      </c>
      <c r="J16" s="36">
        <f>D16*I16%</f>
        <v>8555.800000000001</v>
      </c>
      <c r="K16" s="49" t="s">
        <v>34</v>
      </c>
      <c r="L16" s="37" t="s">
        <v>34</v>
      </c>
      <c r="M16" s="49"/>
      <c r="N16" s="37"/>
      <c r="O16" s="49">
        <v>0.28</v>
      </c>
      <c r="P16" s="37">
        <f>O16*D16</f>
        <v>2177.84</v>
      </c>
      <c r="Q16" s="50"/>
      <c r="R16" s="50"/>
      <c r="S16" s="50"/>
      <c r="T16" s="37"/>
      <c r="U16" s="37"/>
      <c r="V16" s="51">
        <f>D16+F16+H16+J16+P16</f>
        <v>22011.74</v>
      </c>
      <c r="W16" s="51"/>
      <c r="X16" s="39">
        <v>10</v>
      </c>
      <c r="Y16" s="51">
        <f>V16*X16/100</f>
        <v>2201.1740000000004</v>
      </c>
      <c r="Z16" s="36">
        <f>V16+Y16</f>
        <v>24212.914</v>
      </c>
      <c r="AA16" s="39">
        <f>D16*2</f>
        <v>15556</v>
      </c>
      <c r="AB16" s="45">
        <f>D16*4.8</f>
        <v>37334.4</v>
      </c>
      <c r="AC16" s="46">
        <f>D16</f>
        <v>7778</v>
      </c>
      <c r="AD16" s="46">
        <f>D16*2</f>
        <v>15556</v>
      </c>
      <c r="AE16" s="36">
        <f>Z16*12+AB16+AC16+AD16+AA16</f>
        <v>366779.368</v>
      </c>
    </row>
    <row r="17" spans="1:31" ht="27" customHeight="1">
      <c r="A17" s="47">
        <v>3</v>
      </c>
      <c r="B17" s="52" t="s">
        <v>37</v>
      </c>
      <c r="C17" s="49">
        <v>1</v>
      </c>
      <c r="D17" s="36">
        <v>6551</v>
      </c>
      <c r="E17" s="49">
        <v>25</v>
      </c>
      <c r="F17" s="37">
        <f>D17*E17%</f>
        <v>1637.75</v>
      </c>
      <c r="G17" s="49">
        <v>10</v>
      </c>
      <c r="H17" s="36">
        <f>D17*G17%</f>
        <v>655.1</v>
      </c>
      <c r="I17" s="49">
        <v>90</v>
      </c>
      <c r="J17" s="36">
        <f>D17*I17%</f>
        <v>5895.900000000001</v>
      </c>
      <c r="K17" s="49" t="s">
        <v>34</v>
      </c>
      <c r="L17" s="37" t="s">
        <v>34</v>
      </c>
      <c r="M17" s="49"/>
      <c r="N17" s="37"/>
      <c r="O17" s="49">
        <v>0.27</v>
      </c>
      <c r="P17" s="37">
        <f>O17*D17</f>
        <v>1768.7700000000002</v>
      </c>
      <c r="Q17" s="50"/>
      <c r="R17" s="50"/>
      <c r="S17" s="50"/>
      <c r="T17" s="37"/>
      <c r="U17" s="37"/>
      <c r="V17" s="51">
        <f>D17+F17+H17+J17+P17</f>
        <v>16508.52</v>
      </c>
      <c r="W17" s="51"/>
      <c r="X17" s="39">
        <v>10</v>
      </c>
      <c r="Y17" s="51">
        <f>V17*X17/100</f>
        <v>1650.852</v>
      </c>
      <c r="Z17" s="36">
        <f>V17+Y17</f>
        <v>18159.372</v>
      </c>
      <c r="AA17" s="39">
        <f>D17*2</f>
        <v>13102</v>
      </c>
      <c r="AB17" s="45">
        <f>D17*4.8</f>
        <v>31444.8</v>
      </c>
      <c r="AC17" s="46">
        <f>D17</f>
        <v>6551</v>
      </c>
      <c r="AD17" s="46">
        <f>D17*2</f>
        <v>13102</v>
      </c>
      <c r="AE17" s="36">
        <f>Z17*12+AB17+AC17+AD17+AA17</f>
        <v>282112.26399999997</v>
      </c>
    </row>
    <row r="18" spans="1:31" ht="18.75" customHeight="1">
      <c r="A18" s="47">
        <v>4</v>
      </c>
      <c r="B18" s="53" t="s">
        <v>38</v>
      </c>
      <c r="C18" s="49">
        <v>1</v>
      </c>
      <c r="D18" s="36">
        <v>4401</v>
      </c>
      <c r="E18" s="49">
        <v>25</v>
      </c>
      <c r="F18" s="37">
        <f>D18*E18%</f>
        <v>1100.25</v>
      </c>
      <c r="G18" s="49">
        <v>10</v>
      </c>
      <c r="H18" s="36">
        <f>D18*G18%</f>
        <v>440.1</v>
      </c>
      <c r="I18" s="49">
        <v>60</v>
      </c>
      <c r="J18" s="36">
        <f>D18*I18%</f>
        <v>2640.6</v>
      </c>
      <c r="K18" s="49" t="s">
        <v>34</v>
      </c>
      <c r="L18" s="37" t="s">
        <v>34</v>
      </c>
      <c r="M18" s="49"/>
      <c r="N18" s="37"/>
      <c r="O18" s="49">
        <v>0.31</v>
      </c>
      <c r="P18" s="37">
        <f>O18*D18</f>
        <v>1364.31</v>
      </c>
      <c r="Q18" s="50"/>
      <c r="R18" s="50"/>
      <c r="S18" s="50"/>
      <c r="T18" s="37"/>
      <c r="U18" s="37"/>
      <c r="V18" s="51">
        <f aca="true" t="shared" si="0" ref="V18:V24">D18+F18+H18+J18+P18</f>
        <v>9946.26</v>
      </c>
      <c r="W18" s="51"/>
      <c r="X18" s="39">
        <v>10</v>
      </c>
      <c r="Y18" s="51">
        <f>V18*X18/100</f>
        <v>994.6260000000001</v>
      </c>
      <c r="Z18" s="36">
        <f>V18+Y18</f>
        <v>10940.886</v>
      </c>
      <c r="AA18" s="39">
        <f>D18*2</f>
        <v>8802</v>
      </c>
      <c r="AB18" s="45">
        <f>D18*4.8</f>
        <v>21124.8</v>
      </c>
      <c r="AC18" s="46">
        <f>D18</f>
        <v>4401</v>
      </c>
      <c r="AD18" s="46">
        <f>D18*2</f>
        <v>8802</v>
      </c>
      <c r="AE18" s="36">
        <f>Z18*12+AB18+AC18+AD18+AA18</f>
        <v>174420.432</v>
      </c>
    </row>
    <row r="19" spans="1:31" ht="26.25" customHeight="1">
      <c r="A19" s="47"/>
      <c r="B19" s="54" t="s">
        <v>13</v>
      </c>
      <c r="C19" s="55">
        <f>SUM(C16:C18)</f>
        <v>3</v>
      </c>
      <c r="D19" s="56">
        <f>SUM(D16:D18)</f>
        <v>18730</v>
      </c>
      <c r="E19" s="57"/>
      <c r="F19" s="36">
        <f>SUM(F16:F18)</f>
        <v>5071.4</v>
      </c>
      <c r="G19" s="36"/>
      <c r="H19" s="36">
        <f>SUM(H16:H18)</f>
        <v>2261.9</v>
      </c>
      <c r="I19" s="36"/>
      <c r="J19" s="36">
        <f>SUM(J16:J18)</f>
        <v>17092.3</v>
      </c>
      <c r="K19" s="36"/>
      <c r="L19" s="36">
        <f>SUM(L16:L18)</f>
        <v>0</v>
      </c>
      <c r="M19" s="36"/>
      <c r="N19" s="36"/>
      <c r="O19" s="36"/>
      <c r="P19" s="36">
        <f>P18+P17+P16</f>
        <v>5310.92</v>
      </c>
      <c r="Q19" s="36">
        <f aca="true" t="shared" si="1" ref="Q19:AB19">SUM(Q16:Q18)</f>
        <v>0</v>
      </c>
      <c r="R19" s="36">
        <f t="shared" si="1"/>
        <v>0</v>
      </c>
      <c r="S19" s="36">
        <f t="shared" si="1"/>
        <v>0</v>
      </c>
      <c r="T19" s="36">
        <f t="shared" si="1"/>
        <v>0</v>
      </c>
      <c r="U19" s="36">
        <f t="shared" si="1"/>
        <v>0</v>
      </c>
      <c r="V19" s="51">
        <f t="shared" si="0"/>
        <v>48466.520000000004</v>
      </c>
      <c r="W19" s="51"/>
      <c r="X19" s="38"/>
      <c r="Y19" s="36">
        <f>Y16+Y17+Y18</f>
        <v>4846.652000000001</v>
      </c>
      <c r="Z19" s="36">
        <f>Z16+Z17+Z18</f>
        <v>53313.172</v>
      </c>
      <c r="AA19" s="38">
        <f>AA16+AA17+AA18</f>
        <v>37460</v>
      </c>
      <c r="AB19" s="58">
        <f t="shared" si="1"/>
        <v>89904</v>
      </c>
      <c r="AC19" s="59">
        <f>AC16+AC17+AC18</f>
        <v>18730</v>
      </c>
      <c r="AD19" s="59">
        <f>AD16+AD17+AD18</f>
        <v>37460</v>
      </c>
      <c r="AE19" s="60">
        <f>AE16+AE17+AE18</f>
        <v>823312.064</v>
      </c>
    </row>
    <row r="20" spans="1:31" ht="33" customHeight="1">
      <c r="A20" s="47">
        <v>5</v>
      </c>
      <c r="B20" s="61" t="s">
        <v>39</v>
      </c>
      <c r="C20" s="49">
        <v>1</v>
      </c>
      <c r="D20" s="36">
        <v>5117</v>
      </c>
      <c r="E20" s="49">
        <v>30</v>
      </c>
      <c r="F20" s="50">
        <f>D20*E20%</f>
        <v>1535.1</v>
      </c>
      <c r="G20" s="49">
        <v>15</v>
      </c>
      <c r="H20" s="50">
        <f>D20*G20%</f>
        <v>767.55</v>
      </c>
      <c r="I20" s="49">
        <v>60</v>
      </c>
      <c r="J20" s="50">
        <f>D20*I20%</f>
        <v>3070.2</v>
      </c>
      <c r="K20" s="49" t="s">
        <v>34</v>
      </c>
      <c r="L20" s="50" t="s">
        <v>34</v>
      </c>
      <c r="M20" s="49"/>
      <c r="N20" s="50"/>
      <c r="O20" s="49">
        <v>0.29</v>
      </c>
      <c r="P20" s="50">
        <f>O20*D20</f>
        <v>1483.9299999999998</v>
      </c>
      <c r="Q20" s="50"/>
      <c r="R20" s="50"/>
      <c r="S20" s="50"/>
      <c r="T20" s="50"/>
      <c r="U20" s="50"/>
      <c r="V20" s="51">
        <f t="shared" si="0"/>
        <v>11973.78</v>
      </c>
      <c r="W20" s="51"/>
      <c r="X20" s="62">
        <v>10</v>
      </c>
      <c r="Y20" s="36">
        <f>V20*X20/100</f>
        <v>1197.378</v>
      </c>
      <c r="Z20" s="36">
        <f>V20+Y20</f>
        <v>13171.158000000001</v>
      </c>
      <c r="AA20" s="39">
        <f>D20*2</f>
        <v>10234</v>
      </c>
      <c r="AB20" s="63">
        <f>D20*4.8</f>
        <v>24561.6</v>
      </c>
      <c r="AC20" s="64">
        <f>D20</f>
        <v>5117</v>
      </c>
      <c r="AD20" s="64">
        <f>D20*2</f>
        <v>10234</v>
      </c>
      <c r="AE20" s="36">
        <f>Z20*12+AB20+AC20+AD20+AA20</f>
        <v>208200.496</v>
      </c>
    </row>
    <row r="21" spans="1:31" ht="33.75">
      <c r="A21" s="47">
        <v>6</v>
      </c>
      <c r="B21" s="65" t="s">
        <v>40</v>
      </c>
      <c r="C21" s="49">
        <v>1</v>
      </c>
      <c r="D21" s="36">
        <v>4401</v>
      </c>
      <c r="E21" s="49">
        <v>25</v>
      </c>
      <c r="F21" s="50">
        <f>D21*E21%</f>
        <v>1100.25</v>
      </c>
      <c r="G21" s="49">
        <v>10</v>
      </c>
      <c r="H21" s="50">
        <f>D21*G21%</f>
        <v>440.1</v>
      </c>
      <c r="I21" s="49">
        <v>60</v>
      </c>
      <c r="J21" s="50">
        <f>D21*I21%</f>
        <v>2640.6</v>
      </c>
      <c r="K21" s="49" t="s">
        <v>34</v>
      </c>
      <c r="L21" s="37" t="s">
        <v>34</v>
      </c>
      <c r="M21" s="49"/>
      <c r="N21" s="50"/>
      <c r="O21" s="49">
        <v>0.31</v>
      </c>
      <c r="P21" s="50">
        <f>O21*D21</f>
        <v>1364.31</v>
      </c>
      <c r="Q21" s="50"/>
      <c r="R21" s="50"/>
      <c r="S21" s="50"/>
      <c r="T21" s="37"/>
      <c r="U21" s="37"/>
      <c r="V21" s="51">
        <f t="shared" si="0"/>
        <v>9946.26</v>
      </c>
      <c r="W21" s="51"/>
      <c r="X21" s="62">
        <v>10</v>
      </c>
      <c r="Y21" s="36">
        <f>V21*X21/100</f>
        <v>994.6260000000001</v>
      </c>
      <c r="Z21" s="36">
        <f>V21+Y21</f>
        <v>10940.886</v>
      </c>
      <c r="AA21" s="39">
        <f>D21*2</f>
        <v>8802</v>
      </c>
      <c r="AB21" s="63">
        <f>D21*4.8</f>
        <v>21124.8</v>
      </c>
      <c r="AC21" s="64">
        <f>D21</f>
        <v>4401</v>
      </c>
      <c r="AD21" s="64">
        <f>D21*2</f>
        <v>8802</v>
      </c>
      <c r="AE21" s="36">
        <f>Z21*12+AB21+AC21+AD21+AA21</f>
        <v>174420.432</v>
      </c>
    </row>
    <row r="22" spans="1:31" ht="31.5" customHeight="1">
      <c r="A22" s="47">
        <v>7</v>
      </c>
      <c r="B22" s="66" t="s">
        <v>41</v>
      </c>
      <c r="C22" s="49">
        <f>SUM(C21:C21)</f>
        <v>1</v>
      </c>
      <c r="D22" s="56">
        <v>4401</v>
      </c>
      <c r="E22" s="49">
        <v>25</v>
      </c>
      <c r="F22" s="50">
        <f>D22*E22%</f>
        <v>1100.25</v>
      </c>
      <c r="G22" s="49">
        <v>10</v>
      </c>
      <c r="H22" s="50">
        <f>D22*G22%</f>
        <v>440.1</v>
      </c>
      <c r="I22" s="49">
        <v>60</v>
      </c>
      <c r="J22" s="50">
        <f>D22*I22%</f>
        <v>2640.6</v>
      </c>
      <c r="K22" s="49" t="s">
        <v>34</v>
      </c>
      <c r="L22" s="50" t="s">
        <v>34</v>
      </c>
      <c r="M22" s="49"/>
      <c r="N22" s="50"/>
      <c r="O22" s="49">
        <v>0.31</v>
      </c>
      <c r="P22" s="50">
        <f>O22*D22</f>
        <v>1364.31</v>
      </c>
      <c r="Q22" s="50"/>
      <c r="R22" s="50"/>
      <c r="S22" s="50"/>
      <c r="T22" s="50"/>
      <c r="U22" s="50"/>
      <c r="V22" s="51">
        <f t="shared" si="0"/>
        <v>9946.26</v>
      </c>
      <c r="W22" s="51"/>
      <c r="X22" s="62">
        <v>10</v>
      </c>
      <c r="Y22" s="36">
        <f>V22*X22/100</f>
        <v>994.6260000000001</v>
      </c>
      <c r="Z22" s="36">
        <f>V22+Y22</f>
        <v>10940.886</v>
      </c>
      <c r="AA22" s="39">
        <f>D22*2</f>
        <v>8802</v>
      </c>
      <c r="AB22" s="63">
        <f>D22*4.8</f>
        <v>21124.8</v>
      </c>
      <c r="AC22" s="64">
        <f>D22</f>
        <v>4401</v>
      </c>
      <c r="AD22" s="64">
        <f>D22*2</f>
        <v>8802</v>
      </c>
      <c r="AE22" s="36">
        <f>Z22*12+AB22+AC22+AD22+AA22</f>
        <v>174420.432</v>
      </c>
    </row>
    <row r="23" spans="1:31" ht="20.25" customHeight="1">
      <c r="A23" s="47"/>
      <c r="B23" s="54" t="s">
        <v>13</v>
      </c>
      <c r="C23" s="57">
        <v>3</v>
      </c>
      <c r="D23" s="56">
        <f>D20+D21+D22</f>
        <v>13919</v>
      </c>
      <c r="E23" s="56"/>
      <c r="F23" s="56">
        <f>F20+F21+F22</f>
        <v>3735.6</v>
      </c>
      <c r="G23" s="56"/>
      <c r="H23" s="56">
        <f>H20+H21+H22</f>
        <v>1647.75</v>
      </c>
      <c r="I23" s="56"/>
      <c r="J23" s="56">
        <f>J20+J21+J22</f>
        <v>8351.4</v>
      </c>
      <c r="K23" s="56"/>
      <c r="L23" s="56"/>
      <c r="M23" s="56"/>
      <c r="N23" s="56">
        <f>N20+N21+N22</f>
        <v>0</v>
      </c>
      <c r="O23" s="56"/>
      <c r="P23" s="56">
        <f>P22+P21+P20</f>
        <v>4212.549999999999</v>
      </c>
      <c r="Q23" s="56">
        <f aca="true" t="shared" si="2" ref="Q23:AD23">Q20+Q21+Q22</f>
        <v>0</v>
      </c>
      <c r="R23" s="56">
        <f t="shared" si="2"/>
        <v>0</v>
      </c>
      <c r="S23" s="56">
        <f t="shared" si="2"/>
        <v>0</v>
      </c>
      <c r="T23" s="56">
        <f t="shared" si="2"/>
        <v>0</v>
      </c>
      <c r="U23" s="56">
        <f t="shared" si="2"/>
        <v>0</v>
      </c>
      <c r="V23" s="51">
        <f t="shared" si="0"/>
        <v>31866.3</v>
      </c>
      <c r="W23" s="51"/>
      <c r="X23" s="38"/>
      <c r="Y23" s="36">
        <f>Y20+Y21+Y22</f>
        <v>3186.63</v>
      </c>
      <c r="Z23" s="36">
        <f>Z20+Z21+Z22</f>
        <v>35052.93</v>
      </c>
      <c r="AA23" s="38">
        <f>AA20+AA21+AA22</f>
        <v>27838</v>
      </c>
      <c r="AB23" s="67">
        <f t="shared" si="2"/>
        <v>66811.2</v>
      </c>
      <c r="AC23" s="68">
        <f t="shared" si="2"/>
        <v>13919</v>
      </c>
      <c r="AD23" s="68">
        <f t="shared" si="2"/>
        <v>27838</v>
      </c>
      <c r="AE23" s="69">
        <f>AE20+AE21+AE22</f>
        <v>557041.36</v>
      </c>
    </row>
    <row r="24" spans="1:31" ht="24" customHeight="1">
      <c r="A24" s="137"/>
      <c r="B24" s="138" t="s">
        <v>57</v>
      </c>
      <c r="C24" s="139">
        <f>C23+C19</f>
        <v>6</v>
      </c>
      <c r="D24" s="139">
        <f>D23+D19</f>
        <v>32649</v>
      </c>
      <c r="E24" s="139">
        <f aca="true" t="shared" si="3" ref="E24:AE24">E23+E19</f>
        <v>0</v>
      </c>
      <c r="F24" s="139">
        <f t="shared" si="3"/>
        <v>8807</v>
      </c>
      <c r="G24" s="139">
        <f t="shared" si="3"/>
        <v>0</v>
      </c>
      <c r="H24" s="139">
        <f t="shared" si="3"/>
        <v>3909.65</v>
      </c>
      <c r="I24" s="139">
        <f t="shared" si="3"/>
        <v>0</v>
      </c>
      <c r="J24" s="139">
        <f t="shared" si="3"/>
        <v>25443.699999999997</v>
      </c>
      <c r="K24" s="139">
        <f t="shared" si="3"/>
        <v>0</v>
      </c>
      <c r="L24" s="139">
        <f t="shared" si="3"/>
        <v>0</v>
      </c>
      <c r="M24" s="139">
        <f t="shared" si="3"/>
        <v>0</v>
      </c>
      <c r="N24" s="139">
        <f t="shared" si="3"/>
        <v>0</v>
      </c>
      <c r="O24" s="139">
        <f t="shared" si="3"/>
        <v>0</v>
      </c>
      <c r="P24" s="139">
        <f t="shared" si="3"/>
        <v>9523.47</v>
      </c>
      <c r="Q24" s="139">
        <f t="shared" si="3"/>
        <v>0</v>
      </c>
      <c r="R24" s="139">
        <f t="shared" si="3"/>
        <v>0</v>
      </c>
      <c r="S24" s="139">
        <f t="shared" si="3"/>
        <v>0</v>
      </c>
      <c r="T24" s="139">
        <f t="shared" si="3"/>
        <v>0</v>
      </c>
      <c r="U24" s="139">
        <f t="shared" si="3"/>
        <v>0</v>
      </c>
      <c r="V24" s="140">
        <f t="shared" si="0"/>
        <v>80332.82</v>
      </c>
      <c r="W24" s="140"/>
      <c r="X24" s="139">
        <f t="shared" si="3"/>
        <v>0</v>
      </c>
      <c r="Y24" s="139">
        <f t="shared" si="3"/>
        <v>8033.282000000001</v>
      </c>
      <c r="Z24" s="139">
        <f t="shared" si="3"/>
        <v>88366.102</v>
      </c>
      <c r="AA24" s="141">
        <f t="shared" si="3"/>
        <v>65298</v>
      </c>
      <c r="AB24" s="139">
        <f>AB23+AB19</f>
        <v>156715.2</v>
      </c>
      <c r="AC24" s="141">
        <f t="shared" si="3"/>
        <v>32649</v>
      </c>
      <c r="AD24" s="141">
        <f t="shared" si="3"/>
        <v>65298</v>
      </c>
      <c r="AE24" s="139">
        <f t="shared" si="3"/>
        <v>1380353.424</v>
      </c>
    </row>
    <row r="25" spans="1:31" ht="34.5" customHeight="1">
      <c r="A25" s="47">
        <v>8</v>
      </c>
      <c r="B25" s="65" t="s">
        <v>42</v>
      </c>
      <c r="C25" s="49">
        <v>0.5</v>
      </c>
      <c r="D25" s="50">
        <v>2498</v>
      </c>
      <c r="E25" s="49"/>
      <c r="F25" s="37">
        <v>0</v>
      </c>
      <c r="G25" s="49">
        <v>10</v>
      </c>
      <c r="H25" s="37">
        <f>D25*G25%</f>
        <v>249.8</v>
      </c>
      <c r="I25" s="49"/>
      <c r="J25" s="37">
        <v>0</v>
      </c>
      <c r="K25" s="49">
        <v>50</v>
      </c>
      <c r="L25" s="37">
        <f>D25*K25%</f>
        <v>1249</v>
      </c>
      <c r="M25" s="70">
        <v>16.66</v>
      </c>
      <c r="N25" s="37">
        <f>D25*M25%</f>
        <v>416.1668</v>
      </c>
      <c r="O25" s="49">
        <v>25</v>
      </c>
      <c r="P25" s="37">
        <f>D25*O25%</f>
        <v>624.5</v>
      </c>
      <c r="Q25" s="50"/>
      <c r="R25" s="50"/>
      <c r="S25" s="50"/>
      <c r="T25" s="37"/>
      <c r="U25" s="37"/>
      <c r="V25" s="37">
        <f>D25+H25+L25+N25+P25</f>
        <v>5037.4668</v>
      </c>
      <c r="W25" s="37"/>
      <c r="X25" s="62">
        <v>10</v>
      </c>
      <c r="Y25" s="37">
        <f>V25*X25/100</f>
        <v>503.74668</v>
      </c>
      <c r="Z25" s="37">
        <f>V25+Y25</f>
        <v>5541.21348</v>
      </c>
      <c r="AA25" s="39">
        <f>D25*2</f>
        <v>4996</v>
      </c>
      <c r="AB25" s="45">
        <v>0</v>
      </c>
      <c r="AC25" s="46"/>
      <c r="AD25" s="46"/>
      <c r="AE25" s="50">
        <f>Z25*12+AA25</f>
        <v>71490.56176000001</v>
      </c>
    </row>
    <row r="26" spans="1:31" ht="12.75">
      <c r="A26" s="47"/>
      <c r="B26" s="54" t="s">
        <v>13</v>
      </c>
      <c r="C26" s="57">
        <v>0.5</v>
      </c>
      <c r="D26" s="56">
        <f>D25</f>
        <v>2498</v>
      </c>
      <c r="E26" s="57"/>
      <c r="F26" s="36">
        <v>0</v>
      </c>
      <c r="G26" s="71"/>
      <c r="H26" s="36">
        <f>H25</f>
        <v>249.8</v>
      </c>
      <c r="I26" s="71"/>
      <c r="J26" s="36">
        <v>0</v>
      </c>
      <c r="K26" s="57"/>
      <c r="L26" s="36">
        <f>L25</f>
        <v>1249</v>
      </c>
      <c r="M26" s="57"/>
      <c r="N26" s="36">
        <f>N25</f>
        <v>416.1668</v>
      </c>
      <c r="O26" s="57"/>
      <c r="P26" s="36">
        <f>P25</f>
        <v>624.5</v>
      </c>
      <c r="Q26" s="56"/>
      <c r="R26" s="56"/>
      <c r="S26" s="56"/>
      <c r="T26" s="36"/>
      <c r="U26" s="36"/>
      <c r="V26" s="36">
        <f>V25</f>
        <v>5037.4668</v>
      </c>
      <c r="W26" s="36"/>
      <c r="X26" s="38"/>
      <c r="Y26" s="36">
        <f>Y25</f>
        <v>503.74668</v>
      </c>
      <c r="Z26" s="36">
        <f>Z25</f>
        <v>5541.21348</v>
      </c>
      <c r="AA26" s="38">
        <f>AA25</f>
        <v>4996</v>
      </c>
      <c r="AB26" s="58">
        <v>0</v>
      </c>
      <c r="AC26" s="71">
        <f>AC25</f>
        <v>0</v>
      </c>
      <c r="AD26" s="71">
        <f>AD25</f>
        <v>0</v>
      </c>
      <c r="AE26" s="56">
        <f>AE25</f>
        <v>71490.56176000001</v>
      </c>
    </row>
    <row r="27" spans="1:31" ht="15.75" customHeight="1">
      <c r="A27" s="47">
        <v>9</v>
      </c>
      <c r="B27" s="52" t="s">
        <v>43</v>
      </c>
      <c r="C27" s="49">
        <v>1</v>
      </c>
      <c r="D27" s="50">
        <v>4635</v>
      </c>
      <c r="E27" s="49"/>
      <c r="F27" s="37"/>
      <c r="G27" s="49"/>
      <c r="H27" s="37"/>
      <c r="I27" s="49"/>
      <c r="J27" s="37"/>
      <c r="K27" s="49">
        <v>35</v>
      </c>
      <c r="L27" s="37">
        <f>D27*K27%</f>
        <v>1622.25</v>
      </c>
      <c r="M27" s="49">
        <v>0</v>
      </c>
      <c r="N27" s="37">
        <v>0</v>
      </c>
      <c r="O27" s="49">
        <v>25</v>
      </c>
      <c r="P27" s="37">
        <f>D27*O27%</f>
        <v>1158.75</v>
      </c>
      <c r="Q27" s="50"/>
      <c r="R27" s="50">
        <v>0</v>
      </c>
      <c r="S27" s="50">
        <f>D27*25%</f>
        <v>1158.75</v>
      </c>
      <c r="T27" s="62">
        <v>25</v>
      </c>
      <c r="U27" s="37">
        <f>D27*T27%</f>
        <v>1158.75</v>
      </c>
      <c r="V27" s="37">
        <f>U27+S27+P27+L27+D27</f>
        <v>9733.5</v>
      </c>
      <c r="W27" s="37"/>
      <c r="X27" s="62">
        <v>10</v>
      </c>
      <c r="Y27" s="37">
        <f>V27*X27/100</f>
        <v>973.35</v>
      </c>
      <c r="Z27" s="37">
        <f aca="true" t="shared" si="4" ref="Z27:Z34">V27+Y27</f>
        <v>10706.85</v>
      </c>
      <c r="AA27" s="39"/>
      <c r="AB27" s="45">
        <v>0</v>
      </c>
      <c r="AC27" s="72">
        <v>0</v>
      </c>
      <c r="AD27" s="72"/>
      <c r="AE27" s="50">
        <f>Z27*12</f>
        <v>128482.20000000001</v>
      </c>
    </row>
    <row r="28" spans="1:31" ht="12.75" hidden="1">
      <c r="A28" s="47">
        <v>10</v>
      </c>
      <c r="B28" s="52" t="s">
        <v>43</v>
      </c>
      <c r="C28" s="49">
        <v>1</v>
      </c>
      <c r="D28" s="50"/>
      <c r="E28" s="49"/>
      <c r="F28" s="37"/>
      <c r="G28" s="49"/>
      <c r="H28" s="37"/>
      <c r="I28" s="49"/>
      <c r="J28" s="37"/>
      <c r="K28" s="49">
        <v>50</v>
      </c>
      <c r="L28" s="37">
        <v>604</v>
      </c>
      <c r="M28" s="49">
        <v>33.3</v>
      </c>
      <c r="N28" s="37">
        <v>402</v>
      </c>
      <c r="O28" s="49">
        <v>50</v>
      </c>
      <c r="P28" s="37">
        <v>604</v>
      </c>
      <c r="Q28" s="50"/>
      <c r="R28" s="50"/>
      <c r="S28" s="50">
        <v>302</v>
      </c>
      <c r="T28" s="37">
        <v>50</v>
      </c>
      <c r="U28" s="37">
        <v>604</v>
      </c>
      <c r="V28" s="37">
        <v>4224</v>
      </c>
      <c r="W28" s="37"/>
      <c r="X28" s="62"/>
      <c r="Y28" s="37">
        <f>V28*X28/100</f>
        <v>0</v>
      </c>
      <c r="Z28" s="37">
        <f t="shared" si="4"/>
        <v>4224</v>
      </c>
      <c r="AA28" s="39"/>
      <c r="AB28" s="45">
        <v>0</v>
      </c>
      <c r="AC28" s="72">
        <v>0</v>
      </c>
      <c r="AD28" s="72"/>
      <c r="AE28" s="50">
        <f aca="true" t="shared" si="5" ref="AE28:AE34">Z28*12</f>
        <v>50688</v>
      </c>
    </row>
    <row r="29" spans="1:31" ht="12.75" hidden="1">
      <c r="A29" s="47">
        <v>11</v>
      </c>
      <c r="B29" s="52" t="s">
        <v>44</v>
      </c>
      <c r="C29" s="49">
        <v>3.6</v>
      </c>
      <c r="D29" s="50"/>
      <c r="E29" s="49"/>
      <c r="F29" s="37"/>
      <c r="G29" s="49"/>
      <c r="H29" s="37"/>
      <c r="I29" s="49"/>
      <c r="J29" s="37"/>
      <c r="K29" s="49">
        <v>50</v>
      </c>
      <c r="L29" s="37">
        <v>1440</v>
      </c>
      <c r="M29" s="49">
        <v>33.3</v>
      </c>
      <c r="N29" s="37">
        <v>958</v>
      </c>
      <c r="O29" s="49">
        <v>50</v>
      </c>
      <c r="P29" s="37">
        <v>1440</v>
      </c>
      <c r="Q29" s="50"/>
      <c r="R29" s="50"/>
      <c r="S29" s="50"/>
      <c r="T29" s="37">
        <v>14.17</v>
      </c>
      <c r="U29" s="37">
        <v>406</v>
      </c>
      <c r="V29" s="37">
        <v>8924</v>
      </c>
      <c r="W29" s="37"/>
      <c r="X29" s="62"/>
      <c r="Y29" s="37">
        <f>V29*X29/100</f>
        <v>0</v>
      </c>
      <c r="Z29" s="37">
        <f t="shared" si="4"/>
        <v>8924</v>
      </c>
      <c r="AA29" s="39"/>
      <c r="AB29" s="45">
        <v>0</v>
      </c>
      <c r="AC29" s="72">
        <v>0</v>
      </c>
      <c r="AD29" s="72"/>
      <c r="AE29" s="50">
        <f t="shared" si="5"/>
        <v>107088</v>
      </c>
    </row>
    <row r="30" spans="1:31" ht="12.75" hidden="1">
      <c r="A30" s="47">
        <v>12</v>
      </c>
      <c r="B30" s="73" t="s">
        <v>45</v>
      </c>
      <c r="C30" s="49">
        <v>0.5</v>
      </c>
      <c r="D30" s="50"/>
      <c r="E30" s="49"/>
      <c r="F30" s="37"/>
      <c r="G30" s="49"/>
      <c r="H30" s="37"/>
      <c r="I30" s="72"/>
      <c r="J30" s="37"/>
      <c r="K30" s="49">
        <v>50</v>
      </c>
      <c r="L30" s="37">
        <v>200</v>
      </c>
      <c r="M30" s="49">
        <v>33.3</v>
      </c>
      <c r="N30" s="37">
        <v>133</v>
      </c>
      <c r="O30" s="49">
        <v>50</v>
      </c>
      <c r="P30" s="37">
        <v>200</v>
      </c>
      <c r="Q30" s="50"/>
      <c r="R30" s="50"/>
      <c r="S30" s="50"/>
      <c r="T30" s="37">
        <v>14.17</v>
      </c>
      <c r="U30" s="37">
        <v>56.68</v>
      </c>
      <c r="V30" s="37">
        <v>1223</v>
      </c>
      <c r="W30" s="37"/>
      <c r="X30" s="62"/>
      <c r="Y30" s="37">
        <f>V30*X30/100</f>
        <v>0</v>
      </c>
      <c r="Z30" s="37">
        <f t="shared" si="4"/>
        <v>1223</v>
      </c>
      <c r="AA30" s="39"/>
      <c r="AB30" s="45">
        <v>0</v>
      </c>
      <c r="AC30" s="72">
        <v>0</v>
      </c>
      <c r="AD30" s="72"/>
      <c r="AE30" s="50">
        <f t="shared" si="5"/>
        <v>14676</v>
      </c>
    </row>
    <row r="31" spans="1:31" ht="12.75" hidden="1">
      <c r="A31" s="74"/>
      <c r="B31" s="75" t="s">
        <v>13</v>
      </c>
      <c r="C31" s="76">
        <f>SUM(C27:C30)</f>
        <v>6.1</v>
      </c>
      <c r="D31" s="77"/>
      <c r="E31" s="77"/>
      <c r="F31" s="77">
        <f>SUM(F27:F30)</f>
        <v>0</v>
      </c>
      <c r="G31" s="77"/>
      <c r="H31" s="77">
        <f>SUM(H27:H30)</f>
        <v>0</v>
      </c>
      <c r="I31" s="77"/>
      <c r="J31" s="77">
        <f>SUM(J27:J30)</f>
        <v>0</v>
      </c>
      <c r="K31" s="77"/>
      <c r="L31" s="77">
        <f>SUM(L27:L30)</f>
        <v>3866.25</v>
      </c>
      <c r="M31" s="77"/>
      <c r="N31" s="77">
        <f>SUM(N27:N30)</f>
        <v>1493</v>
      </c>
      <c r="O31" s="77"/>
      <c r="P31" s="77">
        <f>SUM(P27:P30)</f>
        <v>3402.75</v>
      </c>
      <c r="Q31" s="77">
        <f>SUM(Q27:Q30)</f>
        <v>0</v>
      </c>
      <c r="R31" s="77">
        <f>SUM(R27:R30)</f>
        <v>0</v>
      </c>
      <c r="S31" s="77">
        <f>SUM(S27:S30)</f>
        <v>1460.75</v>
      </c>
      <c r="T31" s="77"/>
      <c r="U31" s="77">
        <f>SUM(U27:U30)</f>
        <v>2225.43</v>
      </c>
      <c r="V31" s="77">
        <f>SUM(V27:V30)</f>
        <v>24104.5</v>
      </c>
      <c r="W31" s="77"/>
      <c r="X31" s="78"/>
      <c r="Y31" s="37">
        <f>V31*X31/100</f>
        <v>0</v>
      </c>
      <c r="Z31" s="37">
        <f t="shared" si="4"/>
        <v>24104.5</v>
      </c>
      <c r="AA31" s="79"/>
      <c r="AB31" s="80">
        <f>SUM(AB27:AB30)</f>
        <v>0</v>
      </c>
      <c r="AC31" s="71">
        <f>SUM(AC27:AC30)</f>
        <v>0</v>
      </c>
      <c r="AD31" s="71"/>
      <c r="AE31" s="50">
        <f t="shared" si="5"/>
        <v>289254</v>
      </c>
    </row>
    <row r="32" spans="1:31" ht="12.75">
      <c r="A32" s="81">
        <v>10</v>
      </c>
      <c r="B32" s="82" t="s">
        <v>46</v>
      </c>
      <c r="C32" s="83">
        <v>0.6</v>
      </c>
      <c r="D32" s="84">
        <v>2236</v>
      </c>
      <c r="E32" s="84"/>
      <c r="F32" s="84">
        <v>0</v>
      </c>
      <c r="G32" s="84"/>
      <c r="H32" s="84">
        <v>0</v>
      </c>
      <c r="I32" s="84"/>
      <c r="J32" s="84">
        <v>0</v>
      </c>
      <c r="K32" s="85" t="s">
        <v>47</v>
      </c>
      <c r="L32" s="84">
        <f>D32*K32%</f>
        <v>827.3199999999999</v>
      </c>
      <c r="M32" s="84"/>
      <c r="N32" s="84">
        <v>0</v>
      </c>
      <c r="O32" s="79">
        <v>25</v>
      </c>
      <c r="P32" s="84">
        <f>D32*O32%</f>
        <v>559</v>
      </c>
      <c r="Q32" s="84"/>
      <c r="R32" s="86"/>
      <c r="S32" s="84"/>
      <c r="T32" s="84"/>
      <c r="U32" s="84">
        <v>0</v>
      </c>
      <c r="V32" s="84">
        <f>D32+L32+P32+R32</f>
        <v>3622.3199999999997</v>
      </c>
      <c r="W32" s="84">
        <v>100.08</v>
      </c>
      <c r="X32" s="79">
        <v>10</v>
      </c>
      <c r="Y32" s="37">
        <f>(V32+W32)*X32/100</f>
        <v>372.24</v>
      </c>
      <c r="Z32" s="37">
        <f t="shared" si="4"/>
        <v>3994.5599999999995</v>
      </c>
      <c r="AA32" s="79"/>
      <c r="AB32" s="87">
        <v>0</v>
      </c>
      <c r="AC32" s="88">
        <v>0</v>
      </c>
      <c r="AD32" s="88"/>
      <c r="AE32" s="50">
        <f t="shared" si="5"/>
        <v>47934.719999999994</v>
      </c>
    </row>
    <row r="33" spans="1:31" ht="12.75">
      <c r="A33" s="81">
        <v>11</v>
      </c>
      <c r="B33" s="82" t="s">
        <v>48</v>
      </c>
      <c r="C33" s="83">
        <v>1</v>
      </c>
      <c r="D33" s="84">
        <v>3728</v>
      </c>
      <c r="E33" s="84"/>
      <c r="F33" s="84">
        <v>0</v>
      </c>
      <c r="G33" s="84"/>
      <c r="H33" s="84">
        <v>0</v>
      </c>
      <c r="I33" s="84"/>
      <c r="J33" s="84">
        <v>0</v>
      </c>
      <c r="K33" s="85" t="s">
        <v>49</v>
      </c>
      <c r="L33" s="84">
        <f>D33*K33%</f>
        <v>559.1999999999999</v>
      </c>
      <c r="M33" s="84"/>
      <c r="N33" s="84">
        <v>0</v>
      </c>
      <c r="O33" s="79">
        <v>25</v>
      </c>
      <c r="P33" s="84">
        <f>D33*O33%</f>
        <v>932</v>
      </c>
      <c r="Q33" s="84"/>
      <c r="R33" s="84">
        <v>0</v>
      </c>
      <c r="S33" s="84">
        <v>0</v>
      </c>
      <c r="T33" s="86">
        <v>14.17</v>
      </c>
      <c r="U33" s="84">
        <f>T33%*D33</f>
        <v>528.2576</v>
      </c>
      <c r="V33" s="84">
        <f>U33+P33+L33+D33</f>
        <v>5747.4576</v>
      </c>
      <c r="W33" s="84"/>
      <c r="X33" s="79">
        <v>10</v>
      </c>
      <c r="Y33" s="37">
        <f>V33*X33/100</f>
        <v>574.74576</v>
      </c>
      <c r="Z33" s="37">
        <f t="shared" si="4"/>
        <v>6322.2033599999995</v>
      </c>
      <c r="AA33" s="79"/>
      <c r="AB33" s="87">
        <v>0</v>
      </c>
      <c r="AC33" s="88">
        <v>0</v>
      </c>
      <c r="AD33" s="88"/>
      <c r="AE33" s="50">
        <f t="shared" si="5"/>
        <v>75866.44032</v>
      </c>
    </row>
    <row r="34" spans="1:31" ht="12.75">
      <c r="A34" s="81">
        <v>12</v>
      </c>
      <c r="B34" s="82" t="s">
        <v>44</v>
      </c>
      <c r="C34" s="83">
        <v>3.45</v>
      </c>
      <c r="D34" s="84">
        <v>12858</v>
      </c>
      <c r="E34" s="84"/>
      <c r="F34" s="84">
        <v>0</v>
      </c>
      <c r="G34" s="84"/>
      <c r="H34" s="84">
        <v>0</v>
      </c>
      <c r="I34" s="84"/>
      <c r="J34" s="84">
        <v>0</v>
      </c>
      <c r="K34" s="85"/>
      <c r="L34" s="84">
        <f>D34*K34%</f>
        <v>0</v>
      </c>
      <c r="M34" s="84"/>
      <c r="N34" s="84">
        <v>0</v>
      </c>
      <c r="O34" s="79">
        <v>25</v>
      </c>
      <c r="P34" s="84">
        <f>D34*O34%</f>
        <v>3214.5</v>
      </c>
      <c r="Q34" s="84"/>
      <c r="R34" s="86">
        <v>0</v>
      </c>
      <c r="S34" s="84">
        <v>0</v>
      </c>
      <c r="T34" s="86">
        <v>14.17</v>
      </c>
      <c r="U34" s="89">
        <f>D34*T34%</f>
        <v>1821.9786</v>
      </c>
      <c r="V34" s="84">
        <f>U34+P34+L34+D34</f>
        <v>17894.478600000002</v>
      </c>
      <c r="W34" s="84"/>
      <c r="X34" s="79">
        <v>10</v>
      </c>
      <c r="Y34" s="37">
        <f>V34*X34/100</f>
        <v>1789.4478600000002</v>
      </c>
      <c r="Z34" s="37">
        <f t="shared" si="4"/>
        <v>19683.926460000002</v>
      </c>
      <c r="AA34" s="79"/>
      <c r="AB34" s="87">
        <v>0</v>
      </c>
      <c r="AC34" s="88">
        <v>0</v>
      </c>
      <c r="AD34" s="88"/>
      <c r="AE34" s="50">
        <f t="shared" si="5"/>
        <v>236207.11752000003</v>
      </c>
    </row>
    <row r="35" spans="1:31" ht="13.5" thickBot="1">
      <c r="A35" s="81"/>
      <c r="B35" s="90" t="s">
        <v>13</v>
      </c>
      <c r="C35" s="91">
        <f>C27+C32+C33+C34</f>
        <v>6.050000000000001</v>
      </c>
      <c r="D35" s="92">
        <f>D27+D32+D33+D34</f>
        <v>23457</v>
      </c>
      <c r="E35" s="92"/>
      <c r="F35" s="92">
        <f>SUM(F27:F34)</f>
        <v>0</v>
      </c>
      <c r="G35" s="93"/>
      <c r="H35" s="92">
        <f>SUM(H27:H34)</f>
        <v>0</v>
      </c>
      <c r="I35" s="93">
        <v>0</v>
      </c>
      <c r="J35" s="92">
        <f>SUM(J27:J34)</f>
        <v>0</v>
      </c>
      <c r="K35" s="92"/>
      <c r="L35" s="92">
        <f>L27+L32+L33+L34</f>
        <v>3008.7699999999995</v>
      </c>
      <c r="M35" s="92">
        <v>0</v>
      </c>
      <c r="N35" s="92">
        <f>N27+N32+N33+N34</f>
        <v>0</v>
      </c>
      <c r="O35" s="93">
        <v>0</v>
      </c>
      <c r="P35" s="92">
        <f>P27+P32+P33+P34</f>
        <v>5864.25</v>
      </c>
      <c r="Q35" s="92">
        <f>SUM(Q27:Q34)</f>
        <v>0</v>
      </c>
      <c r="R35" s="94">
        <f>R32+R33</f>
        <v>0</v>
      </c>
      <c r="S35" s="92">
        <f>S32+S27</f>
        <v>1158.75</v>
      </c>
      <c r="T35" s="92">
        <v>0</v>
      </c>
      <c r="U35" s="95">
        <f>U27+U34+U33</f>
        <v>3508.9862</v>
      </c>
      <c r="V35" s="92">
        <f>V27+V32+V33+V34</f>
        <v>36997.7562</v>
      </c>
      <c r="W35" s="92"/>
      <c r="X35" s="96"/>
      <c r="Y35" s="92">
        <f>Y27+Y32+Y33+Y34</f>
        <v>3709.78362</v>
      </c>
      <c r="Z35" s="92">
        <f>Z27+Z32+Z33+Z34</f>
        <v>40707.539820000005</v>
      </c>
      <c r="AA35" s="79"/>
      <c r="AB35" s="97">
        <f>SUM(AB27:AB34)</f>
        <v>0</v>
      </c>
      <c r="AC35" s="71">
        <f>SUM(AC27:AC34)</f>
        <v>0</v>
      </c>
      <c r="AD35" s="71"/>
      <c r="AE35" s="56">
        <f>AE27+AE32+AE33+AE34</f>
        <v>488490.47784000007</v>
      </c>
    </row>
    <row r="36" spans="1:31" s="107" customFormat="1" ht="20.25" customHeight="1">
      <c r="A36" s="98"/>
      <c r="B36" s="98" t="s">
        <v>50</v>
      </c>
      <c r="C36" s="99">
        <f>C14+C19+C23+C26+C35</f>
        <v>13.55</v>
      </c>
      <c r="D36" s="100">
        <f aca="true" t="shared" si="6" ref="D36:J36">D14+D19+D23+D26+D35</f>
        <v>68838</v>
      </c>
      <c r="E36" s="100"/>
      <c r="F36" s="100">
        <f t="shared" si="6"/>
        <v>8807</v>
      </c>
      <c r="G36" s="100"/>
      <c r="H36" s="100">
        <f t="shared" si="6"/>
        <v>4159.45</v>
      </c>
      <c r="I36" s="100"/>
      <c r="J36" s="100">
        <f t="shared" si="6"/>
        <v>25443.699999999997</v>
      </c>
      <c r="K36" s="100"/>
      <c r="L36" s="100">
        <f>L35+L26</f>
        <v>4257.7699999999995</v>
      </c>
      <c r="M36" s="100">
        <f>M14+M19+M23+M26+M35</f>
        <v>0</v>
      </c>
      <c r="N36" s="100">
        <f>N14+N19+N23+N26+N35</f>
        <v>416.1668</v>
      </c>
      <c r="O36" s="101"/>
      <c r="P36" s="100">
        <f>P14+P19+P23+P26+P35</f>
        <v>46509.53999999999</v>
      </c>
      <c r="Q36" s="100">
        <f>Q14+Q19+Q23+Q26+Q35</f>
        <v>0</v>
      </c>
      <c r="R36" s="101">
        <f>R35</f>
        <v>0</v>
      </c>
      <c r="S36" s="100">
        <f>S14+S19+S23+S26+S35</f>
        <v>1158.75</v>
      </c>
      <c r="T36" s="100">
        <f>T14+T19+T23+T26+T35</f>
        <v>0</v>
      </c>
      <c r="U36" s="102">
        <f>U23+U35</f>
        <v>3508.9862</v>
      </c>
      <c r="V36" s="100">
        <f>V14+V19+V23+V26+V35</f>
        <v>163099.363</v>
      </c>
      <c r="W36" s="100"/>
      <c r="X36" s="103"/>
      <c r="Y36" s="100">
        <f>Y14+Y19+Y23+Y26+Y35</f>
        <v>16319.944300000001</v>
      </c>
      <c r="Z36" s="100">
        <f>Z14+Z19+Z23+Z26+Z35</f>
        <v>179419.30730000001</v>
      </c>
      <c r="AA36" s="104">
        <f>AA14+AA19+AA23+AA26+AA35</f>
        <v>90762</v>
      </c>
      <c r="AB36" s="105">
        <f>AB14+AB19+AB23+AB26+AB35</f>
        <v>205838.40000000002</v>
      </c>
      <c r="AC36" s="106">
        <f>AC14+AC19+AC23+AC26</f>
        <v>48000</v>
      </c>
      <c r="AD36" s="106">
        <f>AD14+AD19+AD23+AD26</f>
        <v>96000</v>
      </c>
      <c r="AE36" s="99">
        <f>AE14+AE19+AE23+AE26+AE35</f>
        <v>2593632.0876</v>
      </c>
    </row>
    <row r="37" spans="1:31" s="116" customFormat="1" ht="28.5" customHeight="1">
      <c r="A37" s="108">
        <v>1</v>
      </c>
      <c r="B37" s="109" t="s">
        <v>51</v>
      </c>
      <c r="C37" s="110">
        <v>0.4</v>
      </c>
      <c r="D37" s="111">
        <v>1997</v>
      </c>
      <c r="E37" s="108"/>
      <c r="F37" s="111"/>
      <c r="G37" s="108">
        <v>10</v>
      </c>
      <c r="H37" s="111">
        <f>D37*G37%</f>
        <v>199.70000000000002</v>
      </c>
      <c r="I37" s="111"/>
      <c r="J37" s="111"/>
      <c r="K37" s="108">
        <v>50</v>
      </c>
      <c r="L37" s="108">
        <f>D37*50%</f>
        <v>998.5</v>
      </c>
      <c r="M37" s="112">
        <v>16.66</v>
      </c>
      <c r="N37" s="111">
        <f>D37*16.66%</f>
        <v>332.7002</v>
      </c>
      <c r="O37" s="108">
        <v>25</v>
      </c>
      <c r="P37" s="111">
        <f>D37*25%</f>
        <v>499.25</v>
      </c>
      <c r="Q37" s="108"/>
      <c r="R37" s="111"/>
      <c r="S37" s="111"/>
      <c r="T37" s="111"/>
      <c r="U37" s="111"/>
      <c r="V37" s="111">
        <f>P37+N37+L37+H37+D37</f>
        <v>4027.1502</v>
      </c>
      <c r="W37" s="111"/>
      <c r="X37" s="113">
        <v>10</v>
      </c>
      <c r="Y37" s="111">
        <f>V37*X37/100</f>
        <v>402.71502</v>
      </c>
      <c r="Z37" s="111">
        <f>V37+Y37</f>
        <v>4429.86522</v>
      </c>
      <c r="AA37" s="113">
        <f>D37*2</f>
        <v>3994</v>
      </c>
      <c r="AB37" s="114"/>
      <c r="AC37" s="115"/>
      <c r="AD37" s="115"/>
      <c r="AE37" s="111">
        <f>Z37*12+AA37</f>
        <v>57152.382639999996</v>
      </c>
    </row>
    <row r="38" spans="1:31" ht="23.25" customHeight="1">
      <c r="A38" s="117"/>
      <c r="B38" s="98" t="s">
        <v>52</v>
      </c>
      <c r="C38" s="118">
        <f>C36+C37</f>
        <v>13.950000000000001</v>
      </c>
      <c r="D38" s="50">
        <f>D36+D37</f>
        <v>70835</v>
      </c>
      <c r="E38" s="49"/>
      <c r="F38" s="50">
        <f>F36+F37</f>
        <v>8807</v>
      </c>
      <c r="G38" s="50"/>
      <c r="H38" s="50">
        <f>H36+H37</f>
        <v>4359.15</v>
      </c>
      <c r="I38" s="50"/>
      <c r="J38" s="50">
        <f>J36+J37</f>
        <v>25443.699999999997</v>
      </c>
      <c r="K38" s="50"/>
      <c r="L38" s="50">
        <f>L36+L37</f>
        <v>5256.2699999999995</v>
      </c>
      <c r="M38" s="50"/>
      <c r="N38" s="50">
        <f>N36+N37</f>
        <v>748.867</v>
      </c>
      <c r="O38" s="50"/>
      <c r="P38" s="50">
        <f>P36+P37</f>
        <v>47008.78999999999</v>
      </c>
      <c r="Q38" s="50">
        <f>Q36+Q37</f>
        <v>0</v>
      </c>
      <c r="R38" s="70">
        <f>R36+R37</f>
        <v>0</v>
      </c>
      <c r="S38" s="50">
        <f>S36+S37</f>
        <v>1158.75</v>
      </c>
      <c r="T38" s="50"/>
      <c r="U38" s="118">
        <f aca="true" t="shared" si="7" ref="U38:AE38">U36+U37</f>
        <v>3508.9862</v>
      </c>
      <c r="V38" s="50">
        <f>V36+V37</f>
        <v>167126.51320000002</v>
      </c>
      <c r="W38" s="50"/>
      <c r="X38" s="72"/>
      <c r="Y38" s="50">
        <f>Y36+Y37</f>
        <v>16722.659320000002</v>
      </c>
      <c r="Z38" s="50">
        <f>Z36+Z37</f>
        <v>183849.17252000002</v>
      </c>
      <c r="AA38" s="72">
        <f>AA36+AA37</f>
        <v>94756</v>
      </c>
      <c r="AB38" s="119">
        <f t="shared" si="7"/>
        <v>205838.40000000002</v>
      </c>
      <c r="AC38" s="72">
        <f t="shared" si="7"/>
        <v>48000</v>
      </c>
      <c r="AD38" s="72">
        <f t="shared" si="7"/>
        <v>96000</v>
      </c>
      <c r="AE38" s="120">
        <f t="shared" si="7"/>
        <v>2650784.47024</v>
      </c>
    </row>
    <row r="39" spans="1:31" ht="34.5" customHeight="1">
      <c r="A39" s="32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</row>
    <row r="40" spans="1:31" s="107" customFormat="1" ht="15">
      <c r="A40" s="121"/>
      <c r="B40" s="121"/>
      <c r="C40" s="150" t="s">
        <v>53</v>
      </c>
      <c r="D40" s="150"/>
      <c r="E40" s="150"/>
      <c r="F40" s="150"/>
      <c r="G40" s="150"/>
      <c r="H40" s="150"/>
      <c r="I40" s="150"/>
      <c r="J40" s="150"/>
      <c r="K40" s="150"/>
      <c r="L40" s="121"/>
      <c r="M40" s="150" t="s">
        <v>54</v>
      </c>
      <c r="N40" s="150"/>
      <c r="O40" s="150"/>
      <c r="P40" s="150"/>
      <c r="Q40" s="121"/>
      <c r="R40" s="122"/>
      <c r="S40" s="122"/>
      <c r="T40" s="122"/>
      <c r="U40" s="122"/>
      <c r="V40" s="122"/>
      <c r="W40" s="122"/>
      <c r="X40" s="123"/>
      <c r="Y40" s="122"/>
      <c r="Z40" s="122"/>
      <c r="AA40" s="124"/>
      <c r="AB40" s="125"/>
      <c r="AC40" s="123"/>
      <c r="AD40" s="123"/>
      <c r="AE40" s="122"/>
    </row>
    <row r="41" ht="49.5" customHeight="1" hidden="1"/>
    <row r="42" spans="3:28" ht="12.75" hidden="1"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</row>
    <row r="43" ht="12.75" hidden="1"/>
    <row r="44" spans="3:28" ht="12.75" hidden="1"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</row>
    <row r="55" ht="12.75">
      <c r="H55" s="126"/>
    </row>
  </sheetData>
  <sheetProtection/>
  <mergeCells count="32">
    <mergeCell ref="C40:K40"/>
    <mergeCell ref="M40:P40"/>
    <mergeCell ref="C42:AB42"/>
    <mergeCell ref="C44:AB44"/>
    <mergeCell ref="AE11:AE13"/>
    <mergeCell ref="A12:A13"/>
    <mergeCell ref="C12:C13"/>
    <mergeCell ref="X12:X13"/>
    <mergeCell ref="Y12:Y13"/>
    <mergeCell ref="B39:AE39"/>
    <mergeCell ref="W11:W13"/>
    <mergeCell ref="X11:Y11"/>
    <mergeCell ref="AA11:AA13"/>
    <mergeCell ref="AB11:AB13"/>
    <mergeCell ref="AC11:AC13"/>
    <mergeCell ref="AD11:AD13"/>
    <mergeCell ref="B9:AE9"/>
    <mergeCell ref="B11:B13"/>
    <mergeCell ref="D11:D13"/>
    <mergeCell ref="E11:F12"/>
    <mergeCell ref="G11:H12"/>
    <mergeCell ref="I11:J12"/>
    <mergeCell ref="K11:L12"/>
    <mergeCell ref="M11:N12"/>
    <mergeCell ref="O11:P12"/>
    <mergeCell ref="T11:U11"/>
    <mergeCell ref="R1:AE1"/>
    <mergeCell ref="U3:V3"/>
    <mergeCell ref="AB4:AE4"/>
    <mergeCell ref="T6:U6"/>
    <mergeCell ref="B7:AE7"/>
    <mergeCell ref="B8:AE8"/>
  </mergeCells>
  <printOptions/>
  <pageMargins left="0.5118110236220472" right="0.1968503937007874" top="0.1968503937007874" bottom="0.1968503937007874" header="0.1968503937007874" footer="0.196850393700787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5"/>
  <sheetViews>
    <sheetView view="pageBreakPreview" zoomScale="120" zoomScaleSheetLayoutView="12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24" sqref="AD24"/>
    </sheetView>
  </sheetViews>
  <sheetFormatPr defaultColWidth="9.140625" defaultRowHeight="12.75"/>
  <cols>
    <col min="1" max="1" width="2.7109375" style="1" customWidth="1"/>
    <col min="2" max="2" width="14.421875" style="1" customWidth="1"/>
    <col min="3" max="3" width="4.421875" style="1" customWidth="1"/>
    <col min="4" max="4" width="8.28125" style="1" customWidth="1"/>
    <col min="5" max="5" width="3.57421875" style="1" customWidth="1"/>
    <col min="6" max="6" width="7.421875" style="1" customWidth="1"/>
    <col min="7" max="7" width="3.140625" style="1" customWidth="1"/>
    <col min="8" max="8" width="7.140625" style="1" customWidth="1"/>
    <col min="9" max="9" width="3.57421875" style="1" customWidth="1"/>
    <col min="10" max="10" width="7.8515625" style="1" customWidth="1"/>
    <col min="11" max="11" width="3.421875" style="1" customWidth="1"/>
    <col min="12" max="12" width="7.7109375" style="1" customWidth="1"/>
    <col min="13" max="13" width="4.00390625" style="1" customWidth="1"/>
    <col min="14" max="14" width="6.7109375" style="1" customWidth="1"/>
    <col min="15" max="15" width="4.7109375" style="1" customWidth="1"/>
    <col min="16" max="16" width="8.8515625" style="1" customWidth="1"/>
    <col min="17" max="17" width="6.00390625" style="1" hidden="1" customWidth="1"/>
    <col min="18" max="18" width="0.13671875" style="1" customWidth="1"/>
    <col min="19" max="19" width="7.28125" style="1" customWidth="1"/>
    <col min="20" max="20" width="4.421875" style="1" customWidth="1"/>
    <col min="21" max="21" width="7.28125" style="1" customWidth="1"/>
    <col min="22" max="22" width="9.00390625" style="1" customWidth="1"/>
    <col min="23" max="23" width="2.8515625" style="24" customWidth="1"/>
    <col min="24" max="24" width="8.00390625" style="1" customWidth="1"/>
    <col min="25" max="25" width="9.140625" style="1" customWidth="1"/>
    <col min="26" max="26" width="7.7109375" style="22" customWidth="1"/>
    <col min="27" max="27" width="9.7109375" style="25" customWidth="1"/>
    <col min="28" max="28" width="7.421875" style="24" customWidth="1"/>
    <col min="29" max="29" width="6.8515625" style="24" customWidth="1"/>
    <col min="30" max="30" width="12.421875" style="1" customWidth="1"/>
    <col min="31" max="16384" width="9.140625" style="1" customWidth="1"/>
  </cols>
  <sheetData>
    <row r="1" spans="18:30" ht="33.75" customHeight="1">
      <c r="R1" s="203" t="s">
        <v>0</v>
      </c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</row>
    <row r="2" spans="16:30" ht="12" customHeight="1" hidden="1">
      <c r="P2" s="2"/>
      <c r="Q2" s="2"/>
      <c r="R2" s="2"/>
      <c r="S2" s="3"/>
      <c r="T2" s="3"/>
      <c r="U2" s="3"/>
      <c r="V2" s="3"/>
      <c r="W2" s="4"/>
      <c r="X2" s="3"/>
      <c r="Y2" s="3"/>
      <c r="Z2" s="4"/>
      <c r="AA2" s="5"/>
      <c r="AB2" s="4"/>
      <c r="AC2" s="4"/>
      <c r="AD2" s="6"/>
    </row>
    <row r="3" spans="16:30" ht="6" customHeight="1" hidden="1">
      <c r="P3" s="7"/>
      <c r="Q3" s="7"/>
      <c r="R3" s="7"/>
      <c r="S3" s="8"/>
      <c r="T3" s="8"/>
      <c r="U3" s="169"/>
      <c r="V3" s="169"/>
      <c r="W3" s="10"/>
      <c r="X3" s="9"/>
      <c r="Y3" s="9"/>
      <c r="Z3" s="11"/>
      <c r="AA3" s="12"/>
      <c r="AB3" s="13"/>
      <c r="AC3" s="13"/>
      <c r="AD3" s="8"/>
    </row>
    <row r="4" spans="16:30" ht="12.75" customHeight="1" hidden="1">
      <c r="P4" s="7"/>
      <c r="Q4" s="7"/>
      <c r="R4" s="7"/>
      <c r="S4" s="14"/>
      <c r="T4" s="14"/>
      <c r="U4" s="14"/>
      <c r="V4" s="14"/>
      <c r="W4" s="15"/>
      <c r="X4" s="14"/>
      <c r="Y4" s="14"/>
      <c r="Z4" s="16"/>
      <c r="AA4" s="170"/>
      <c r="AB4" s="170"/>
      <c r="AC4" s="170"/>
      <c r="AD4" s="170"/>
    </row>
    <row r="5" spans="19:30" ht="5.25" customHeight="1" hidden="1">
      <c r="S5" s="14"/>
      <c r="T5" s="14"/>
      <c r="U5" s="14"/>
      <c r="V5" s="14"/>
      <c r="W5" s="15"/>
      <c r="X5" s="14"/>
      <c r="Y5" s="14"/>
      <c r="Z5" s="16"/>
      <c r="AA5" s="17"/>
      <c r="AB5" s="18"/>
      <c r="AC5" s="18"/>
      <c r="AD5" s="19"/>
    </row>
    <row r="6" spans="19:30" ht="30.75" customHeight="1">
      <c r="S6" s="20"/>
      <c r="T6" s="171"/>
      <c r="U6" s="171"/>
      <c r="V6" s="20"/>
      <c r="W6" s="21"/>
      <c r="X6" s="20"/>
      <c r="Y6" s="20"/>
      <c r="AA6" s="23"/>
      <c r="AB6" s="21"/>
      <c r="AC6" s="21"/>
      <c r="AD6" s="20"/>
    </row>
    <row r="7" spans="2:30" ht="18" customHeight="1">
      <c r="B7" s="172" t="s">
        <v>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</row>
    <row r="8" spans="2:30" ht="12.75" hidden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2:30" ht="22.5" customHeight="1">
      <c r="B9" s="200" t="s">
        <v>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</row>
    <row r="10" ht="12.75" customHeight="1" thickBot="1"/>
    <row r="11" spans="1:30" s="29" customFormat="1" ht="25.5" customHeight="1">
      <c r="A11" s="26" t="s">
        <v>3</v>
      </c>
      <c r="B11" s="201" t="s">
        <v>4</v>
      </c>
      <c r="C11" s="27" t="s">
        <v>5</v>
      </c>
      <c r="D11" s="165" t="s">
        <v>6</v>
      </c>
      <c r="E11" s="180" t="s">
        <v>7</v>
      </c>
      <c r="F11" s="181"/>
      <c r="G11" s="180" t="s">
        <v>56</v>
      </c>
      <c r="H11" s="181"/>
      <c r="I11" s="180" t="s">
        <v>58</v>
      </c>
      <c r="J11" s="181"/>
      <c r="K11" s="188" t="s">
        <v>59</v>
      </c>
      <c r="L11" s="189"/>
      <c r="M11" s="192" t="s">
        <v>60</v>
      </c>
      <c r="N11" s="193"/>
      <c r="O11" s="194" t="s">
        <v>55</v>
      </c>
      <c r="P11" s="195"/>
      <c r="Q11" s="127" t="s">
        <v>9</v>
      </c>
      <c r="R11" s="128" t="s">
        <v>10</v>
      </c>
      <c r="S11" s="28" t="s">
        <v>11</v>
      </c>
      <c r="T11" s="198" t="s">
        <v>12</v>
      </c>
      <c r="U11" s="199"/>
      <c r="V11" s="127" t="s">
        <v>13</v>
      </c>
      <c r="W11" s="173" t="s">
        <v>14</v>
      </c>
      <c r="X11" s="173"/>
      <c r="Y11" s="129" t="s">
        <v>15</v>
      </c>
      <c r="Z11" s="163" t="s">
        <v>8</v>
      </c>
      <c r="AA11" s="177" t="s">
        <v>16</v>
      </c>
      <c r="AB11" s="151" t="s">
        <v>17</v>
      </c>
      <c r="AC11" s="184" t="s">
        <v>18</v>
      </c>
      <c r="AD11" s="152" t="s">
        <v>19</v>
      </c>
    </row>
    <row r="12" spans="1:30" s="29" customFormat="1" ht="36.75" customHeight="1">
      <c r="A12" s="160" t="s">
        <v>20</v>
      </c>
      <c r="B12" s="161"/>
      <c r="C12" s="161" t="s">
        <v>21</v>
      </c>
      <c r="D12" s="166"/>
      <c r="E12" s="182"/>
      <c r="F12" s="183"/>
      <c r="G12" s="182"/>
      <c r="H12" s="183"/>
      <c r="I12" s="182"/>
      <c r="J12" s="183"/>
      <c r="K12" s="190"/>
      <c r="L12" s="191"/>
      <c r="M12" s="182"/>
      <c r="N12" s="183"/>
      <c r="O12" s="196"/>
      <c r="P12" s="197"/>
      <c r="Q12" s="30" t="s">
        <v>22</v>
      </c>
      <c r="R12" s="130" t="s">
        <v>23</v>
      </c>
      <c r="S12" s="30" t="s">
        <v>24</v>
      </c>
      <c r="T12" s="131" t="s">
        <v>25</v>
      </c>
      <c r="U12" s="30" t="s">
        <v>26</v>
      </c>
      <c r="V12" s="127" t="s">
        <v>27</v>
      </c>
      <c r="W12" s="163" t="s">
        <v>28</v>
      </c>
      <c r="X12" s="152" t="s">
        <v>29</v>
      </c>
      <c r="Y12" s="131"/>
      <c r="Z12" s="204"/>
      <c r="AA12" s="178"/>
      <c r="AB12" s="151"/>
      <c r="AC12" s="185"/>
      <c r="AD12" s="153"/>
    </row>
    <row r="13" spans="1:30" s="32" customFormat="1" ht="23.25" customHeight="1" thickBot="1">
      <c r="A13" s="160"/>
      <c r="B13" s="162"/>
      <c r="C13" s="162"/>
      <c r="D13" s="167"/>
      <c r="E13" s="132" t="s">
        <v>28</v>
      </c>
      <c r="F13" s="133" t="s">
        <v>29</v>
      </c>
      <c r="G13" s="133" t="s">
        <v>28</v>
      </c>
      <c r="H13" s="133" t="s">
        <v>29</v>
      </c>
      <c r="I13" s="133" t="s">
        <v>28</v>
      </c>
      <c r="J13" s="133" t="s">
        <v>29</v>
      </c>
      <c r="K13" s="133" t="s">
        <v>28</v>
      </c>
      <c r="L13" s="133" t="s">
        <v>29</v>
      </c>
      <c r="M13" s="133" t="s">
        <v>28</v>
      </c>
      <c r="N13" s="133" t="s">
        <v>29</v>
      </c>
      <c r="O13" s="133" t="s">
        <v>28</v>
      </c>
      <c r="P13" s="133" t="s">
        <v>29</v>
      </c>
      <c r="Q13" s="134" t="s">
        <v>30</v>
      </c>
      <c r="R13" s="135">
        <v>0.12</v>
      </c>
      <c r="S13" s="31" t="s">
        <v>31</v>
      </c>
      <c r="T13" s="133" t="s">
        <v>28</v>
      </c>
      <c r="U13" s="133" t="s">
        <v>29</v>
      </c>
      <c r="V13" s="127" t="s">
        <v>32</v>
      </c>
      <c r="W13" s="164"/>
      <c r="X13" s="154"/>
      <c r="Y13" s="136"/>
      <c r="Z13" s="164"/>
      <c r="AA13" s="179"/>
      <c r="AB13" s="151"/>
      <c r="AC13" s="186"/>
      <c r="AD13" s="154"/>
    </row>
    <row r="14" spans="1:30" ht="15" customHeight="1">
      <c r="A14" s="33">
        <v>1</v>
      </c>
      <c r="B14" s="34" t="s">
        <v>33</v>
      </c>
      <c r="C14" s="35">
        <v>1</v>
      </c>
      <c r="D14" s="56">
        <v>10234</v>
      </c>
      <c r="E14" s="35"/>
      <c r="F14" s="36">
        <f>D14*E14%</f>
        <v>0</v>
      </c>
      <c r="G14" s="35"/>
      <c r="H14" s="36">
        <f>D14*G14%</f>
        <v>0</v>
      </c>
      <c r="I14" s="35"/>
      <c r="J14" s="36">
        <f>D14*I14%</f>
        <v>0</v>
      </c>
      <c r="K14" s="35">
        <v>15</v>
      </c>
      <c r="L14" s="36">
        <f>D14*K14%</f>
        <v>1535.1</v>
      </c>
      <c r="M14" s="35"/>
      <c r="N14" s="36"/>
      <c r="O14" s="51">
        <v>2.98</v>
      </c>
      <c r="P14" s="36">
        <f>O14*D14</f>
        <v>30497.32</v>
      </c>
      <c r="Q14" s="37"/>
      <c r="R14" s="36"/>
      <c r="S14" s="36"/>
      <c r="T14" s="36"/>
      <c r="U14" s="36"/>
      <c r="V14" s="36">
        <f>D14+P14+L14</f>
        <v>42266.42</v>
      </c>
      <c r="W14" s="38">
        <v>10</v>
      </c>
      <c r="X14" s="36">
        <f>V14*W14/100</f>
        <v>4226.642</v>
      </c>
      <c r="Y14" s="36">
        <f>V14+X14</f>
        <v>46493.062</v>
      </c>
      <c r="Z14" s="39">
        <f>D14*2</f>
        <v>20468</v>
      </c>
      <c r="AA14" s="40">
        <f>D14*4.8</f>
        <v>49123.2</v>
      </c>
      <c r="AB14" s="41">
        <f>D14*1.5</f>
        <v>15351</v>
      </c>
      <c r="AC14" s="41">
        <f>D14*3</f>
        <v>30702</v>
      </c>
      <c r="AD14" s="36">
        <f>AC14+AB14+AA14+Y14*12+Z14</f>
        <v>673560.9439999999</v>
      </c>
    </row>
    <row r="15" spans="1:30" ht="12.75">
      <c r="A15" s="33"/>
      <c r="B15" s="42" t="s">
        <v>35</v>
      </c>
      <c r="C15" s="43"/>
      <c r="D15" s="36"/>
      <c r="E15" s="44"/>
      <c r="F15" s="37"/>
      <c r="G15" s="44"/>
      <c r="H15" s="36"/>
      <c r="I15" s="44"/>
      <c r="J15" s="36"/>
      <c r="K15" s="44"/>
      <c r="L15" s="37"/>
      <c r="M15" s="44"/>
      <c r="N15" s="37"/>
      <c r="O15" s="44"/>
      <c r="P15" s="37"/>
      <c r="Q15" s="37"/>
      <c r="R15" s="37"/>
      <c r="S15" s="37"/>
      <c r="T15" s="37"/>
      <c r="U15" s="37"/>
      <c r="V15" s="36"/>
      <c r="W15" s="38"/>
      <c r="X15" s="36"/>
      <c r="Y15" s="36"/>
      <c r="Z15" s="39"/>
      <c r="AA15" s="45"/>
      <c r="AB15" s="46"/>
      <c r="AC15" s="46"/>
      <c r="AD15" s="36"/>
    </row>
    <row r="16" spans="1:30" ht="25.5" customHeight="1">
      <c r="A16" s="47">
        <v>2</v>
      </c>
      <c r="B16" s="48" t="s">
        <v>36</v>
      </c>
      <c r="C16" s="49">
        <v>1</v>
      </c>
      <c r="D16" s="36">
        <v>7778</v>
      </c>
      <c r="E16" s="49">
        <v>30</v>
      </c>
      <c r="F16" s="37">
        <f>D16*E16%</f>
        <v>2333.4</v>
      </c>
      <c r="G16" s="49">
        <v>15</v>
      </c>
      <c r="H16" s="36">
        <f>D16*G16%</f>
        <v>1166.7</v>
      </c>
      <c r="I16" s="49">
        <v>110</v>
      </c>
      <c r="J16" s="36">
        <f>D16*I16%</f>
        <v>8555.800000000001</v>
      </c>
      <c r="K16" s="49" t="s">
        <v>34</v>
      </c>
      <c r="L16" s="37" t="s">
        <v>34</v>
      </c>
      <c r="M16" s="49"/>
      <c r="N16" s="37"/>
      <c r="O16" s="49">
        <v>0.28</v>
      </c>
      <c r="P16" s="37">
        <f>O16*D16</f>
        <v>2177.84</v>
      </c>
      <c r="Q16" s="50"/>
      <c r="R16" s="50"/>
      <c r="S16" s="50"/>
      <c r="T16" s="37"/>
      <c r="U16" s="37"/>
      <c r="V16" s="51">
        <f>D16+F16+H16+J16+P16</f>
        <v>22011.74</v>
      </c>
      <c r="W16" s="39">
        <v>10</v>
      </c>
      <c r="X16" s="51">
        <f>V16*W16/100</f>
        <v>2201.1740000000004</v>
      </c>
      <c r="Y16" s="36">
        <f>V16+X16</f>
        <v>24212.914</v>
      </c>
      <c r="Z16" s="39">
        <f>D16*2</f>
        <v>15556</v>
      </c>
      <c r="AA16" s="45">
        <f>D16*4.8</f>
        <v>37334.4</v>
      </c>
      <c r="AB16" s="46">
        <f>D16</f>
        <v>7778</v>
      </c>
      <c r="AC16" s="46">
        <f>D16*2</f>
        <v>15556</v>
      </c>
      <c r="AD16" s="36">
        <f>Y16*12+AA16+AB16+AC16+Z16</f>
        <v>366779.368</v>
      </c>
    </row>
    <row r="17" spans="1:30" ht="27" customHeight="1">
      <c r="A17" s="47">
        <v>3</v>
      </c>
      <c r="B17" s="52" t="s">
        <v>37</v>
      </c>
      <c r="C17" s="49">
        <v>1</v>
      </c>
      <c r="D17" s="36">
        <v>6551</v>
      </c>
      <c r="E17" s="49">
        <v>25</v>
      </c>
      <c r="F17" s="37">
        <f>D17*E17%</f>
        <v>1637.75</v>
      </c>
      <c r="G17" s="49">
        <v>10</v>
      </c>
      <c r="H17" s="36">
        <f>D17*G17%</f>
        <v>655.1</v>
      </c>
      <c r="I17" s="49">
        <v>90</v>
      </c>
      <c r="J17" s="36">
        <f>D17*I17%</f>
        <v>5895.900000000001</v>
      </c>
      <c r="K17" s="49" t="s">
        <v>34</v>
      </c>
      <c r="L17" s="37" t="s">
        <v>34</v>
      </c>
      <c r="M17" s="49"/>
      <c r="N17" s="37"/>
      <c r="O17" s="49">
        <v>0.27</v>
      </c>
      <c r="P17" s="37">
        <f>O17*D17</f>
        <v>1768.7700000000002</v>
      </c>
      <c r="Q17" s="50"/>
      <c r="R17" s="50"/>
      <c r="S17" s="50"/>
      <c r="T17" s="37"/>
      <c r="U17" s="37"/>
      <c r="V17" s="51">
        <f>D17+F17+H17+J17+P17</f>
        <v>16508.52</v>
      </c>
      <c r="W17" s="39">
        <v>10</v>
      </c>
      <c r="X17" s="51">
        <f>V17*W17/100</f>
        <v>1650.852</v>
      </c>
      <c r="Y17" s="36">
        <f>V17+X17</f>
        <v>18159.372</v>
      </c>
      <c r="Z17" s="39">
        <f>D17*2</f>
        <v>13102</v>
      </c>
      <c r="AA17" s="45">
        <f>D17*4.8</f>
        <v>31444.8</v>
      </c>
      <c r="AB17" s="46">
        <f>D17</f>
        <v>6551</v>
      </c>
      <c r="AC17" s="46">
        <f>D17*2</f>
        <v>13102</v>
      </c>
      <c r="AD17" s="36">
        <f>Y17*12+AA17+AB17+AC17+Z17</f>
        <v>282112.26399999997</v>
      </c>
    </row>
    <row r="18" spans="1:30" ht="18.75" customHeight="1">
      <c r="A18" s="47">
        <v>4</v>
      </c>
      <c r="B18" s="53" t="s">
        <v>38</v>
      </c>
      <c r="C18" s="49">
        <v>1</v>
      </c>
      <c r="D18" s="36">
        <v>4401</v>
      </c>
      <c r="E18" s="49">
        <v>25</v>
      </c>
      <c r="F18" s="37">
        <f>D18*E18%</f>
        <v>1100.25</v>
      </c>
      <c r="G18" s="49">
        <v>10</v>
      </c>
      <c r="H18" s="36">
        <f>D18*G18%</f>
        <v>440.1</v>
      </c>
      <c r="I18" s="49">
        <v>60</v>
      </c>
      <c r="J18" s="36">
        <f>D18*I18%</f>
        <v>2640.6</v>
      </c>
      <c r="K18" s="49" t="s">
        <v>34</v>
      </c>
      <c r="L18" s="37" t="s">
        <v>34</v>
      </c>
      <c r="M18" s="49"/>
      <c r="N18" s="37"/>
      <c r="O18" s="49">
        <v>0.31</v>
      </c>
      <c r="P18" s="37">
        <f>O18*D18</f>
        <v>1364.31</v>
      </c>
      <c r="Q18" s="50"/>
      <c r="R18" s="50"/>
      <c r="S18" s="50"/>
      <c r="T18" s="37"/>
      <c r="U18" s="37"/>
      <c r="V18" s="51">
        <f aca="true" t="shared" si="0" ref="V18:V24">D18+F18+H18+J18+P18</f>
        <v>9946.26</v>
      </c>
      <c r="W18" s="39">
        <v>10</v>
      </c>
      <c r="X18" s="51">
        <f>V18*W18/100</f>
        <v>994.6260000000001</v>
      </c>
      <c r="Y18" s="36">
        <f>V18+X18</f>
        <v>10940.886</v>
      </c>
      <c r="Z18" s="39">
        <f>D18*2</f>
        <v>8802</v>
      </c>
      <c r="AA18" s="45">
        <f>D18*4.8</f>
        <v>21124.8</v>
      </c>
      <c r="AB18" s="46">
        <f>D18</f>
        <v>4401</v>
      </c>
      <c r="AC18" s="46">
        <f>D18*2</f>
        <v>8802</v>
      </c>
      <c r="AD18" s="36">
        <f>Y18*12+AA18+AB18+AC18+Z18</f>
        <v>174420.432</v>
      </c>
    </row>
    <row r="19" spans="1:30" ht="26.25" customHeight="1">
      <c r="A19" s="47"/>
      <c r="B19" s="54" t="s">
        <v>13</v>
      </c>
      <c r="C19" s="55">
        <f>SUM(C16:C18)</f>
        <v>3</v>
      </c>
      <c r="D19" s="56">
        <f>SUM(D16:D18)</f>
        <v>18730</v>
      </c>
      <c r="E19" s="57"/>
      <c r="F19" s="36">
        <f>SUM(F16:F18)</f>
        <v>5071.4</v>
      </c>
      <c r="G19" s="36"/>
      <c r="H19" s="36">
        <f>SUM(H16:H18)</f>
        <v>2261.9</v>
      </c>
      <c r="I19" s="36"/>
      <c r="J19" s="36">
        <f>SUM(J16:J18)</f>
        <v>17092.3</v>
      </c>
      <c r="K19" s="36"/>
      <c r="L19" s="36">
        <f>SUM(L16:L18)</f>
        <v>0</v>
      </c>
      <c r="M19" s="36"/>
      <c r="N19" s="36"/>
      <c r="O19" s="36"/>
      <c r="P19" s="36">
        <f>P18+P17+P16</f>
        <v>5310.92</v>
      </c>
      <c r="Q19" s="36">
        <f aca="true" t="shared" si="1" ref="Q19:AA19">SUM(Q16:Q18)</f>
        <v>0</v>
      </c>
      <c r="R19" s="36">
        <f t="shared" si="1"/>
        <v>0</v>
      </c>
      <c r="S19" s="36">
        <f t="shared" si="1"/>
        <v>0</v>
      </c>
      <c r="T19" s="36">
        <f t="shared" si="1"/>
        <v>0</v>
      </c>
      <c r="U19" s="36">
        <f t="shared" si="1"/>
        <v>0</v>
      </c>
      <c r="V19" s="51">
        <f t="shared" si="0"/>
        <v>48466.520000000004</v>
      </c>
      <c r="W19" s="38"/>
      <c r="X19" s="36">
        <f>X16+X17+X18</f>
        <v>4846.652000000001</v>
      </c>
      <c r="Y19" s="36">
        <f>Y16+Y17+Y18</f>
        <v>53313.172</v>
      </c>
      <c r="Z19" s="38">
        <f>Z16+Z17+Z18</f>
        <v>37460</v>
      </c>
      <c r="AA19" s="58">
        <f t="shared" si="1"/>
        <v>89904</v>
      </c>
      <c r="AB19" s="59">
        <f>AB16+AB17+AB18</f>
        <v>18730</v>
      </c>
      <c r="AC19" s="59">
        <f>AC16+AC17+AC18</f>
        <v>37460</v>
      </c>
      <c r="AD19" s="60">
        <f>AD16+AD17+AD18</f>
        <v>823312.064</v>
      </c>
    </row>
    <row r="20" spans="1:30" ht="33" customHeight="1">
      <c r="A20" s="47">
        <v>5</v>
      </c>
      <c r="B20" s="61" t="s">
        <v>39</v>
      </c>
      <c r="C20" s="49">
        <v>1</v>
      </c>
      <c r="D20" s="36">
        <v>5117</v>
      </c>
      <c r="E20" s="49">
        <v>30</v>
      </c>
      <c r="F20" s="50">
        <f>D20*E20%</f>
        <v>1535.1</v>
      </c>
      <c r="G20" s="49">
        <v>15</v>
      </c>
      <c r="H20" s="50">
        <f>D20*G20%</f>
        <v>767.55</v>
      </c>
      <c r="I20" s="49">
        <v>60</v>
      </c>
      <c r="J20" s="50">
        <f>D20*I20%</f>
        <v>3070.2</v>
      </c>
      <c r="K20" s="49" t="s">
        <v>34</v>
      </c>
      <c r="L20" s="50" t="s">
        <v>34</v>
      </c>
      <c r="M20" s="49"/>
      <c r="N20" s="50"/>
      <c r="O20" s="49">
        <v>0.29</v>
      </c>
      <c r="P20" s="50">
        <f>O20*D20</f>
        <v>1483.9299999999998</v>
      </c>
      <c r="Q20" s="50"/>
      <c r="R20" s="50"/>
      <c r="S20" s="50"/>
      <c r="T20" s="50"/>
      <c r="U20" s="50"/>
      <c r="V20" s="51">
        <f t="shared" si="0"/>
        <v>11973.78</v>
      </c>
      <c r="W20" s="62">
        <v>10</v>
      </c>
      <c r="X20" s="36">
        <f>V20*W20/100</f>
        <v>1197.378</v>
      </c>
      <c r="Y20" s="36">
        <f>V20+X20</f>
        <v>13171.158000000001</v>
      </c>
      <c r="Z20" s="39">
        <f>D20*2</f>
        <v>10234</v>
      </c>
      <c r="AA20" s="63">
        <f>D20*4.8</f>
        <v>24561.6</v>
      </c>
      <c r="AB20" s="64">
        <f>D20</f>
        <v>5117</v>
      </c>
      <c r="AC20" s="64">
        <f>D20*2</f>
        <v>10234</v>
      </c>
      <c r="AD20" s="36">
        <f>Y20*12+AA20+AB20+AC20+Z20</f>
        <v>208200.496</v>
      </c>
    </row>
    <row r="21" spans="1:30" ht="33.75">
      <c r="A21" s="47">
        <v>6</v>
      </c>
      <c r="B21" s="65" t="s">
        <v>40</v>
      </c>
      <c r="C21" s="49">
        <v>1</v>
      </c>
      <c r="D21" s="36">
        <v>4401</v>
      </c>
      <c r="E21" s="49">
        <v>25</v>
      </c>
      <c r="F21" s="50">
        <f>D21*E21%</f>
        <v>1100.25</v>
      </c>
      <c r="G21" s="49">
        <v>10</v>
      </c>
      <c r="H21" s="50">
        <f>D21*G21%</f>
        <v>440.1</v>
      </c>
      <c r="I21" s="49">
        <v>60</v>
      </c>
      <c r="J21" s="50">
        <f>D21*I21%</f>
        <v>2640.6</v>
      </c>
      <c r="K21" s="49" t="s">
        <v>34</v>
      </c>
      <c r="L21" s="37" t="s">
        <v>34</v>
      </c>
      <c r="M21" s="49"/>
      <c r="N21" s="50"/>
      <c r="O21" s="49">
        <v>0.31</v>
      </c>
      <c r="P21" s="50">
        <f>O21*D21</f>
        <v>1364.31</v>
      </c>
      <c r="Q21" s="50"/>
      <c r="R21" s="50"/>
      <c r="S21" s="50"/>
      <c r="T21" s="37"/>
      <c r="U21" s="37"/>
      <c r="V21" s="51">
        <f t="shared" si="0"/>
        <v>9946.26</v>
      </c>
      <c r="W21" s="62">
        <v>10</v>
      </c>
      <c r="X21" s="36">
        <f>V21*W21/100</f>
        <v>994.6260000000001</v>
      </c>
      <c r="Y21" s="36">
        <f>V21+X21</f>
        <v>10940.886</v>
      </c>
      <c r="Z21" s="39">
        <f>D21*2</f>
        <v>8802</v>
      </c>
      <c r="AA21" s="63">
        <f>D21*4.8</f>
        <v>21124.8</v>
      </c>
      <c r="AB21" s="64">
        <f>D21</f>
        <v>4401</v>
      </c>
      <c r="AC21" s="64">
        <f>D21*2</f>
        <v>8802</v>
      </c>
      <c r="AD21" s="36">
        <f>Y21*12+AA21+AB21+AC21+Z21</f>
        <v>174420.432</v>
      </c>
    </row>
    <row r="22" spans="1:30" ht="31.5" customHeight="1">
      <c r="A22" s="47">
        <v>7</v>
      </c>
      <c r="B22" s="66" t="s">
        <v>41</v>
      </c>
      <c r="C22" s="49">
        <f>SUM(C21:C21)</f>
        <v>1</v>
      </c>
      <c r="D22" s="56">
        <v>4401</v>
      </c>
      <c r="E22" s="49">
        <v>25</v>
      </c>
      <c r="F22" s="50">
        <f>D22*E22%</f>
        <v>1100.25</v>
      </c>
      <c r="G22" s="49">
        <v>10</v>
      </c>
      <c r="H22" s="50">
        <f>D22*G22%</f>
        <v>440.1</v>
      </c>
      <c r="I22" s="49">
        <v>60</v>
      </c>
      <c r="J22" s="50">
        <f>D22*I22%</f>
        <v>2640.6</v>
      </c>
      <c r="K22" s="49" t="s">
        <v>34</v>
      </c>
      <c r="L22" s="50" t="s">
        <v>34</v>
      </c>
      <c r="M22" s="49"/>
      <c r="N22" s="50"/>
      <c r="O22" s="49">
        <v>0.31</v>
      </c>
      <c r="P22" s="50">
        <f>O22*D22</f>
        <v>1364.31</v>
      </c>
      <c r="Q22" s="50"/>
      <c r="R22" s="50"/>
      <c r="S22" s="50"/>
      <c r="T22" s="50"/>
      <c r="U22" s="50"/>
      <c r="V22" s="51">
        <f t="shared" si="0"/>
        <v>9946.26</v>
      </c>
      <c r="W22" s="62">
        <v>10</v>
      </c>
      <c r="X22" s="36">
        <f>V22*W22/100</f>
        <v>994.6260000000001</v>
      </c>
      <c r="Y22" s="36">
        <f>V22+X22</f>
        <v>10940.886</v>
      </c>
      <c r="Z22" s="39">
        <f>D22*2</f>
        <v>8802</v>
      </c>
      <c r="AA22" s="63">
        <f>D22*4.8</f>
        <v>21124.8</v>
      </c>
      <c r="AB22" s="64">
        <f>D22</f>
        <v>4401</v>
      </c>
      <c r="AC22" s="64">
        <f>D22*2</f>
        <v>8802</v>
      </c>
      <c r="AD22" s="36">
        <f>Y22*12+AA22+AB22+AC22+Z22</f>
        <v>174420.432</v>
      </c>
    </row>
    <row r="23" spans="1:30" ht="20.25" customHeight="1">
      <c r="A23" s="47"/>
      <c r="B23" s="54" t="s">
        <v>13</v>
      </c>
      <c r="C23" s="57">
        <v>3</v>
      </c>
      <c r="D23" s="56">
        <f>D20+D21+D22</f>
        <v>13919</v>
      </c>
      <c r="E23" s="56"/>
      <c r="F23" s="56">
        <f>F20+F21+F22</f>
        <v>3735.6</v>
      </c>
      <c r="G23" s="56"/>
      <c r="H23" s="56">
        <f>H20+H21+H22</f>
        <v>1647.75</v>
      </c>
      <c r="I23" s="56"/>
      <c r="J23" s="56">
        <f>J20+J21+J22</f>
        <v>8351.4</v>
      </c>
      <c r="K23" s="56"/>
      <c r="L23" s="56"/>
      <c r="M23" s="56"/>
      <c r="N23" s="56">
        <f>N20+N21+N22</f>
        <v>0</v>
      </c>
      <c r="O23" s="56"/>
      <c r="P23" s="56">
        <f>P22+P21+P20</f>
        <v>4212.549999999999</v>
      </c>
      <c r="Q23" s="56">
        <f aca="true" t="shared" si="2" ref="Q23:AC23">Q20+Q21+Q22</f>
        <v>0</v>
      </c>
      <c r="R23" s="56">
        <f t="shared" si="2"/>
        <v>0</v>
      </c>
      <c r="S23" s="56">
        <f t="shared" si="2"/>
        <v>0</v>
      </c>
      <c r="T23" s="56">
        <f t="shared" si="2"/>
        <v>0</v>
      </c>
      <c r="U23" s="56">
        <f t="shared" si="2"/>
        <v>0</v>
      </c>
      <c r="V23" s="51">
        <f t="shared" si="0"/>
        <v>31866.3</v>
      </c>
      <c r="W23" s="38"/>
      <c r="X23" s="36">
        <f>X20+X21+X22</f>
        <v>3186.63</v>
      </c>
      <c r="Y23" s="36">
        <f>Y20+Y21+Y22</f>
        <v>35052.93</v>
      </c>
      <c r="Z23" s="38">
        <f>Z20+Z21+Z22</f>
        <v>27838</v>
      </c>
      <c r="AA23" s="67">
        <f t="shared" si="2"/>
        <v>66811.2</v>
      </c>
      <c r="AB23" s="68">
        <f t="shared" si="2"/>
        <v>13919</v>
      </c>
      <c r="AC23" s="68">
        <f t="shared" si="2"/>
        <v>27838</v>
      </c>
      <c r="AD23" s="69">
        <f>AD20+AD21+AD22</f>
        <v>557041.36</v>
      </c>
    </row>
    <row r="24" spans="1:30" ht="24" customHeight="1">
      <c r="A24" s="137"/>
      <c r="B24" s="138" t="s">
        <v>57</v>
      </c>
      <c r="C24" s="139">
        <f>C23+C19</f>
        <v>6</v>
      </c>
      <c r="D24" s="139">
        <f>D23+D19</f>
        <v>32649</v>
      </c>
      <c r="E24" s="139">
        <f aca="true" t="shared" si="3" ref="E24:AD24">E23+E19</f>
        <v>0</v>
      </c>
      <c r="F24" s="139">
        <f t="shared" si="3"/>
        <v>8807</v>
      </c>
      <c r="G24" s="139">
        <f t="shared" si="3"/>
        <v>0</v>
      </c>
      <c r="H24" s="139">
        <f t="shared" si="3"/>
        <v>3909.65</v>
      </c>
      <c r="I24" s="139">
        <f t="shared" si="3"/>
        <v>0</v>
      </c>
      <c r="J24" s="139">
        <f t="shared" si="3"/>
        <v>25443.699999999997</v>
      </c>
      <c r="K24" s="139">
        <f t="shared" si="3"/>
        <v>0</v>
      </c>
      <c r="L24" s="139">
        <f t="shared" si="3"/>
        <v>0</v>
      </c>
      <c r="M24" s="139">
        <f t="shared" si="3"/>
        <v>0</v>
      </c>
      <c r="N24" s="139">
        <f t="shared" si="3"/>
        <v>0</v>
      </c>
      <c r="O24" s="139">
        <f t="shared" si="3"/>
        <v>0</v>
      </c>
      <c r="P24" s="139">
        <f t="shared" si="3"/>
        <v>9523.47</v>
      </c>
      <c r="Q24" s="139">
        <f t="shared" si="3"/>
        <v>0</v>
      </c>
      <c r="R24" s="139">
        <f t="shared" si="3"/>
        <v>0</v>
      </c>
      <c r="S24" s="139">
        <f t="shared" si="3"/>
        <v>0</v>
      </c>
      <c r="T24" s="139">
        <f t="shared" si="3"/>
        <v>0</v>
      </c>
      <c r="U24" s="139">
        <f t="shared" si="3"/>
        <v>0</v>
      </c>
      <c r="V24" s="140">
        <f t="shared" si="0"/>
        <v>80332.82</v>
      </c>
      <c r="W24" s="139">
        <f t="shared" si="3"/>
        <v>0</v>
      </c>
      <c r="X24" s="139">
        <f t="shared" si="3"/>
        <v>8033.282000000001</v>
      </c>
      <c r="Y24" s="139">
        <f t="shared" si="3"/>
        <v>88366.102</v>
      </c>
      <c r="Z24" s="141">
        <f t="shared" si="3"/>
        <v>65298</v>
      </c>
      <c r="AA24" s="139">
        <f>AA23+AA19</f>
        <v>156715.2</v>
      </c>
      <c r="AB24" s="141">
        <f t="shared" si="3"/>
        <v>32649</v>
      </c>
      <c r="AC24" s="141">
        <f t="shared" si="3"/>
        <v>65298</v>
      </c>
      <c r="AD24" s="139">
        <f t="shared" si="3"/>
        <v>1380353.424</v>
      </c>
    </row>
    <row r="25" spans="1:30" ht="34.5" customHeight="1">
      <c r="A25" s="47">
        <v>8</v>
      </c>
      <c r="B25" s="65" t="s">
        <v>42</v>
      </c>
      <c r="C25" s="49">
        <v>0.5</v>
      </c>
      <c r="D25" s="50">
        <v>2498</v>
      </c>
      <c r="E25" s="49"/>
      <c r="F25" s="37">
        <v>0</v>
      </c>
      <c r="G25" s="49">
        <v>15</v>
      </c>
      <c r="H25" s="37">
        <f>D25*G25%</f>
        <v>374.7</v>
      </c>
      <c r="I25" s="49"/>
      <c r="J25" s="37">
        <v>0</v>
      </c>
      <c r="K25" s="49">
        <v>50</v>
      </c>
      <c r="L25" s="37">
        <f>D25*K25%</f>
        <v>1249</v>
      </c>
      <c r="M25" s="70">
        <v>16.66</v>
      </c>
      <c r="N25" s="37">
        <f>D25*M25%</f>
        <v>416.1668</v>
      </c>
      <c r="O25" s="49">
        <v>25</v>
      </c>
      <c r="P25" s="37">
        <f>D25*O25%</f>
        <v>624.5</v>
      </c>
      <c r="Q25" s="50"/>
      <c r="R25" s="50"/>
      <c r="S25" s="50"/>
      <c r="T25" s="37"/>
      <c r="U25" s="37"/>
      <c r="V25" s="37">
        <f>D25+H25+L25+N25+P25</f>
        <v>5162.3668</v>
      </c>
      <c r="W25" s="62">
        <v>10</v>
      </c>
      <c r="X25" s="37">
        <f>V25*W25/100</f>
        <v>516.23668</v>
      </c>
      <c r="Y25" s="37">
        <f>V25+X25</f>
        <v>5678.60348</v>
      </c>
      <c r="Z25" s="39">
        <f>D25*2</f>
        <v>4996</v>
      </c>
      <c r="AA25" s="45">
        <v>0</v>
      </c>
      <c r="AB25" s="46"/>
      <c r="AC25" s="46"/>
      <c r="AD25" s="50">
        <f>Y25*12+Z25</f>
        <v>73139.24176</v>
      </c>
    </row>
    <row r="26" spans="1:30" ht="12.75">
      <c r="A26" s="47"/>
      <c r="B26" s="54" t="s">
        <v>13</v>
      </c>
      <c r="C26" s="57">
        <v>0.5</v>
      </c>
      <c r="D26" s="56">
        <f>D25</f>
        <v>2498</v>
      </c>
      <c r="E26" s="57"/>
      <c r="F26" s="36">
        <v>0</v>
      </c>
      <c r="G26" s="71"/>
      <c r="H26" s="36">
        <f>H25</f>
        <v>374.7</v>
      </c>
      <c r="I26" s="71"/>
      <c r="J26" s="36">
        <v>0</v>
      </c>
      <c r="K26" s="57"/>
      <c r="L26" s="36">
        <f>L25</f>
        <v>1249</v>
      </c>
      <c r="M26" s="57"/>
      <c r="N26" s="36">
        <f>N25</f>
        <v>416.1668</v>
      </c>
      <c r="O26" s="57"/>
      <c r="P26" s="36">
        <f>P25</f>
        <v>624.5</v>
      </c>
      <c r="Q26" s="56"/>
      <c r="R26" s="56"/>
      <c r="S26" s="56"/>
      <c r="T26" s="36"/>
      <c r="U26" s="36"/>
      <c r="V26" s="36">
        <f>V25</f>
        <v>5162.3668</v>
      </c>
      <c r="W26" s="38"/>
      <c r="X26" s="36">
        <f>X25</f>
        <v>516.23668</v>
      </c>
      <c r="Y26" s="36">
        <f>Y25</f>
        <v>5678.60348</v>
      </c>
      <c r="Z26" s="38">
        <f>Z25</f>
        <v>4996</v>
      </c>
      <c r="AA26" s="58">
        <v>0</v>
      </c>
      <c r="AB26" s="71">
        <f>AB25</f>
        <v>0</v>
      </c>
      <c r="AC26" s="71">
        <f>AC25</f>
        <v>0</v>
      </c>
      <c r="AD26" s="56">
        <f>AD25</f>
        <v>73139.24176</v>
      </c>
    </row>
    <row r="27" spans="1:30" ht="15.75" customHeight="1">
      <c r="A27" s="47">
        <v>9</v>
      </c>
      <c r="B27" s="52" t="s">
        <v>43</v>
      </c>
      <c r="C27" s="49">
        <v>1</v>
      </c>
      <c r="D27" s="50">
        <v>4635</v>
      </c>
      <c r="E27" s="49"/>
      <c r="F27" s="37"/>
      <c r="G27" s="49"/>
      <c r="H27" s="37"/>
      <c r="I27" s="49"/>
      <c r="J27" s="37"/>
      <c r="K27" s="49">
        <v>35</v>
      </c>
      <c r="L27" s="37">
        <f>D27*K27%</f>
        <v>1622.25</v>
      </c>
      <c r="M27" s="49">
        <v>0</v>
      </c>
      <c r="N27" s="37">
        <v>0</v>
      </c>
      <c r="O27" s="49">
        <v>25</v>
      </c>
      <c r="P27" s="37">
        <f>D27*O27%</f>
        <v>1158.75</v>
      </c>
      <c r="Q27" s="50"/>
      <c r="R27" s="50">
        <v>0</v>
      </c>
      <c r="S27" s="50">
        <f>D27*25%</f>
        <v>1158.75</v>
      </c>
      <c r="T27" s="62">
        <v>25</v>
      </c>
      <c r="U27" s="37">
        <f>D27*T27%</f>
        <v>1158.75</v>
      </c>
      <c r="V27" s="37">
        <f>U27+S27+P27+L27+D27</f>
        <v>9733.5</v>
      </c>
      <c r="W27" s="62">
        <v>10</v>
      </c>
      <c r="X27" s="37">
        <f>V27*W27/100</f>
        <v>973.35</v>
      </c>
      <c r="Y27" s="37">
        <f>V27+X27</f>
        <v>10706.85</v>
      </c>
      <c r="Z27" s="39"/>
      <c r="AA27" s="45">
        <v>0</v>
      </c>
      <c r="AB27" s="72">
        <v>0</v>
      </c>
      <c r="AC27" s="72"/>
      <c r="AD27" s="50">
        <f>Y27*12</f>
        <v>128482.20000000001</v>
      </c>
    </row>
    <row r="28" spans="1:30" ht="12.75" hidden="1">
      <c r="A28" s="47">
        <v>10</v>
      </c>
      <c r="B28" s="52" t="s">
        <v>43</v>
      </c>
      <c r="C28" s="49">
        <v>1</v>
      </c>
      <c r="D28" s="50"/>
      <c r="E28" s="49"/>
      <c r="F28" s="37"/>
      <c r="G28" s="49"/>
      <c r="H28" s="37"/>
      <c r="I28" s="49"/>
      <c r="J28" s="37"/>
      <c r="K28" s="49">
        <v>50</v>
      </c>
      <c r="L28" s="37">
        <v>604</v>
      </c>
      <c r="M28" s="49">
        <v>33.3</v>
      </c>
      <c r="N28" s="37">
        <v>402</v>
      </c>
      <c r="O28" s="49">
        <v>50</v>
      </c>
      <c r="P28" s="37">
        <v>604</v>
      </c>
      <c r="Q28" s="50"/>
      <c r="R28" s="50"/>
      <c r="S28" s="50">
        <v>302</v>
      </c>
      <c r="T28" s="37">
        <v>50</v>
      </c>
      <c r="U28" s="37">
        <v>604</v>
      </c>
      <c r="V28" s="37">
        <v>4224</v>
      </c>
      <c r="W28" s="62"/>
      <c r="X28" s="37">
        <f aca="true" t="shared" si="4" ref="X28:X34">V28*W28/100</f>
        <v>0</v>
      </c>
      <c r="Y28" s="37">
        <f aca="true" t="shared" si="5" ref="Y28:Y34">V28+X28</f>
        <v>4224</v>
      </c>
      <c r="Z28" s="39"/>
      <c r="AA28" s="45">
        <v>0</v>
      </c>
      <c r="AB28" s="72">
        <v>0</v>
      </c>
      <c r="AC28" s="72"/>
      <c r="AD28" s="50">
        <f aca="true" t="shared" si="6" ref="AD28:AD34">Y28*12</f>
        <v>50688</v>
      </c>
    </row>
    <row r="29" spans="1:30" ht="12.75" hidden="1">
      <c r="A29" s="47">
        <v>11</v>
      </c>
      <c r="B29" s="52" t="s">
        <v>44</v>
      </c>
      <c r="C29" s="49">
        <v>3.6</v>
      </c>
      <c r="D29" s="50"/>
      <c r="E29" s="49"/>
      <c r="F29" s="37"/>
      <c r="G29" s="49"/>
      <c r="H29" s="37"/>
      <c r="I29" s="49"/>
      <c r="J29" s="37"/>
      <c r="K29" s="49">
        <v>50</v>
      </c>
      <c r="L29" s="37">
        <v>1440</v>
      </c>
      <c r="M29" s="49">
        <v>33.3</v>
      </c>
      <c r="N29" s="37">
        <v>958</v>
      </c>
      <c r="O29" s="49">
        <v>50</v>
      </c>
      <c r="P29" s="37">
        <v>1440</v>
      </c>
      <c r="Q29" s="50"/>
      <c r="R29" s="50"/>
      <c r="S29" s="50"/>
      <c r="T29" s="37">
        <v>14.17</v>
      </c>
      <c r="U29" s="37">
        <v>406</v>
      </c>
      <c r="V29" s="37">
        <v>8924</v>
      </c>
      <c r="W29" s="62"/>
      <c r="X29" s="37">
        <f t="shared" si="4"/>
        <v>0</v>
      </c>
      <c r="Y29" s="37">
        <f t="shared" si="5"/>
        <v>8924</v>
      </c>
      <c r="Z29" s="39"/>
      <c r="AA29" s="45">
        <v>0</v>
      </c>
      <c r="AB29" s="72">
        <v>0</v>
      </c>
      <c r="AC29" s="72"/>
      <c r="AD29" s="50">
        <f t="shared" si="6"/>
        <v>107088</v>
      </c>
    </row>
    <row r="30" spans="1:30" ht="12.75" hidden="1">
      <c r="A30" s="47">
        <v>12</v>
      </c>
      <c r="B30" s="73" t="s">
        <v>45</v>
      </c>
      <c r="C30" s="49">
        <v>0.5</v>
      </c>
      <c r="D30" s="50"/>
      <c r="E30" s="49"/>
      <c r="F30" s="37"/>
      <c r="G30" s="49"/>
      <c r="H30" s="37"/>
      <c r="I30" s="72"/>
      <c r="J30" s="37"/>
      <c r="K30" s="49">
        <v>50</v>
      </c>
      <c r="L30" s="37">
        <v>200</v>
      </c>
      <c r="M30" s="49">
        <v>33.3</v>
      </c>
      <c r="N30" s="37">
        <v>133</v>
      </c>
      <c r="O30" s="49">
        <v>50</v>
      </c>
      <c r="P30" s="37">
        <v>200</v>
      </c>
      <c r="Q30" s="50"/>
      <c r="R30" s="50"/>
      <c r="S30" s="50"/>
      <c r="T30" s="37">
        <v>14.17</v>
      </c>
      <c r="U30" s="37">
        <v>56.68</v>
      </c>
      <c r="V30" s="37">
        <v>1223</v>
      </c>
      <c r="W30" s="62"/>
      <c r="X30" s="37">
        <f t="shared" si="4"/>
        <v>0</v>
      </c>
      <c r="Y30" s="37">
        <f t="shared" si="5"/>
        <v>1223</v>
      </c>
      <c r="Z30" s="39"/>
      <c r="AA30" s="45">
        <v>0</v>
      </c>
      <c r="AB30" s="72">
        <v>0</v>
      </c>
      <c r="AC30" s="72"/>
      <c r="AD30" s="50">
        <f t="shared" si="6"/>
        <v>14676</v>
      </c>
    </row>
    <row r="31" spans="1:30" ht="12.75" hidden="1">
      <c r="A31" s="74"/>
      <c r="B31" s="75" t="s">
        <v>13</v>
      </c>
      <c r="C31" s="76">
        <f>SUM(C27:C30)</f>
        <v>6.1</v>
      </c>
      <c r="D31" s="77"/>
      <c r="E31" s="77"/>
      <c r="F31" s="77">
        <f>SUM(F27:F30)</f>
        <v>0</v>
      </c>
      <c r="G31" s="77"/>
      <c r="H31" s="77">
        <f>SUM(H27:H30)</f>
        <v>0</v>
      </c>
      <c r="I31" s="77"/>
      <c r="J31" s="77">
        <f>SUM(J27:J30)</f>
        <v>0</v>
      </c>
      <c r="K31" s="77"/>
      <c r="L31" s="77">
        <f>SUM(L27:L30)</f>
        <v>3866.25</v>
      </c>
      <c r="M31" s="77"/>
      <c r="N31" s="77">
        <f>SUM(N27:N30)</f>
        <v>1493</v>
      </c>
      <c r="O31" s="77"/>
      <c r="P31" s="77">
        <f>SUM(P27:P30)</f>
        <v>3402.75</v>
      </c>
      <c r="Q31" s="77">
        <f>SUM(Q27:Q30)</f>
        <v>0</v>
      </c>
      <c r="R31" s="77">
        <f>SUM(R27:R30)</f>
        <v>0</v>
      </c>
      <c r="S31" s="77">
        <f>SUM(S27:S30)</f>
        <v>1460.75</v>
      </c>
      <c r="T31" s="77"/>
      <c r="U31" s="77">
        <f>SUM(U27:U30)</f>
        <v>2225.43</v>
      </c>
      <c r="V31" s="77">
        <f>SUM(V27:V30)</f>
        <v>24104.5</v>
      </c>
      <c r="W31" s="78"/>
      <c r="X31" s="37">
        <f t="shared" si="4"/>
        <v>0</v>
      </c>
      <c r="Y31" s="37">
        <f t="shared" si="5"/>
        <v>24104.5</v>
      </c>
      <c r="Z31" s="79"/>
      <c r="AA31" s="80">
        <f>SUM(AA27:AA30)</f>
        <v>0</v>
      </c>
      <c r="AB31" s="71">
        <f>SUM(AB27:AB30)</f>
        <v>0</v>
      </c>
      <c r="AC31" s="71"/>
      <c r="AD31" s="50">
        <f t="shared" si="6"/>
        <v>289254</v>
      </c>
    </row>
    <row r="32" spans="1:30" ht="12.75">
      <c r="A32" s="81">
        <v>10</v>
      </c>
      <c r="B32" s="82" t="s">
        <v>46</v>
      </c>
      <c r="C32" s="83">
        <v>0.6</v>
      </c>
      <c r="D32" s="84">
        <v>2236</v>
      </c>
      <c r="E32" s="84"/>
      <c r="F32" s="84">
        <v>0</v>
      </c>
      <c r="G32" s="84"/>
      <c r="H32" s="84">
        <v>0</v>
      </c>
      <c r="I32" s="84"/>
      <c r="J32" s="84">
        <v>0</v>
      </c>
      <c r="K32" s="85" t="s">
        <v>47</v>
      </c>
      <c r="L32" s="84">
        <f>D32*K32%</f>
        <v>827.3199999999999</v>
      </c>
      <c r="M32" s="84"/>
      <c r="N32" s="84">
        <v>0</v>
      </c>
      <c r="O32" s="79">
        <v>25</v>
      </c>
      <c r="P32" s="84">
        <f>D32*O32%</f>
        <v>559</v>
      </c>
      <c r="Q32" s="84"/>
      <c r="R32" s="86"/>
      <c r="S32" s="84"/>
      <c r="T32" s="84"/>
      <c r="U32" s="84">
        <v>0</v>
      </c>
      <c r="V32" s="84">
        <f>D32+L32+P32+R32</f>
        <v>3622.3199999999997</v>
      </c>
      <c r="W32" s="79">
        <v>10</v>
      </c>
      <c r="X32" s="37">
        <f t="shared" si="4"/>
        <v>362.23199999999997</v>
      </c>
      <c r="Y32" s="37">
        <f t="shared" si="5"/>
        <v>3984.5519999999997</v>
      </c>
      <c r="Z32" s="79"/>
      <c r="AA32" s="87">
        <v>0</v>
      </c>
      <c r="AB32" s="88">
        <v>0</v>
      </c>
      <c r="AC32" s="88"/>
      <c r="AD32" s="50">
        <f t="shared" si="6"/>
        <v>47814.623999999996</v>
      </c>
    </row>
    <row r="33" spans="1:30" ht="12.75">
      <c r="A33" s="81">
        <v>11</v>
      </c>
      <c r="B33" s="82" t="s">
        <v>48</v>
      </c>
      <c r="C33" s="83">
        <v>1</v>
      </c>
      <c r="D33" s="84">
        <v>3728</v>
      </c>
      <c r="E33" s="84"/>
      <c r="F33" s="84">
        <v>0</v>
      </c>
      <c r="G33" s="84"/>
      <c r="H33" s="84">
        <v>0</v>
      </c>
      <c r="I33" s="84"/>
      <c r="J33" s="84">
        <v>0</v>
      </c>
      <c r="K33" s="85" t="s">
        <v>49</v>
      </c>
      <c r="L33" s="84">
        <f>D33*K33%</f>
        <v>559.1999999999999</v>
      </c>
      <c r="M33" s="84"/>
      <c r="N33" s="84">
        <v>0</v>
      </c>
      <c r="O33" s="79">
        <v>25</v>
      </c>
      <c r="P33" s="84">
        <f>D33*O33%</f>
        <v>932</v>
      </c>
      <c r="Q33" s="84"/>
      <c r="R33" s="84">
        <v>0</v>
      </c>
      <c r="S33" s="84">
        <v>0</v>
      </c>
      <c r="T33" s="86">
        <v>14.17</v>
      </c>
      <c r="U33" s="84">
        <f>T33%*D33</f>
        <v>528.2576</v>
      </c>
      <c r="V33" s="84">
        <f>U33+P33+L33+D33</f>
        <v>5747.4576</v>
      </c>
      <c r="W33" s="79">
        <v>10</v>
      </c>
      <c r="X33" s="37">
        <f t="shared" si="4"/>
        <v>574.74576</v>
      </c>
      <c r="Y33" s="37">
        <f t="shared" si="5"/>
        <v>6322.2033599999995</v>
      </c>
      <c r="Z33" s="79"/>
      <c r="AA33" s="87">
        <v>0</v>
      </c>
      <c r="AB33" s="88">
        <v>0</v>
      </c>
      <c r="AC33" s="88"/>
      <c r="AD33" s="50">
        <f t="shared" si="6"/>
        <v>75866.44032</v>
      </c>
    </row>
    <row r="34" spans="1:30" ht="12.75">
      <c r="A34" s="81">
        <v>12</v>
      </c>
      <c r="B34" s="82" t="s">
        <v>44</v>
      </c>
      <c r="C34" s="83">
        <v>3.45</v>
      </c>
      <c r="D34" s="84">
        <v>12858</v>
      </c>
      <c r="E34" s="84"/>
      <c r="F34" s="84">
        <v>0</v>
      </c>
      <c r="G34" s="84"/>
      <c r="H34" s="84">
        <v>0</v>
      </c>
      <c r="I34" s="84"/>
      <c r="J34" s="84">
        <v>0</v>
      </c>
      <c r="K34" s="85"/>
      <c r="L34" s="84">
        <f>D34*K34%</f>
        <v>0</v>
      </c>
      <c r="M34" s="84"/>
      <c r="N34" s="84">
        <v>0</v>
      </c>
      <c r="O34" s="79">
        <v>25</v>
      </c>
      <c r="P34" s="84">
        <f>D34*O34%</f>
        <v>3214.5</v>
      </c>
      <c r="Q34" s="84"/>
      <c r="R34" s="86">
        <v>0</v>
      </c>
      <c r="S34" s="84">
        <v>0</v>
      </c>
      <c r="T34" s="86">
        <v>14.17</v>
      </c>
      <c r="U34" s="89">
        <f>D34*T34%</f>
        <v>1821.9786</v>
      </c>
      <c r="V34" s="84">
        <f>U34+P34+L34+D34</f>
        <v>17894.478600000002</v>
      </c>
      <c r="W34" s="79">
        <v>10</v>
      </c>
      <c r="X34" s="37">
        <f t="shared" si="4"/>
        <v>1789.4478600000002</v>
      </c>
      <c r="Y34" s="37">
        <f t="shared" si="5"/>
        <v>19683.926460000002</v>
      </c>
      <c r="Z34" s="79"/>
      <c r="AA34" s="87">
        <v>0</v>
      </c>
      <c r="AB34" s="88">
        <v>0</v>
      </c>
      <c r="AC34" s="88"/>
      <c r="AD34" s="50">
        <f t="shared" si="6"/>
        <v>236207.11752000003</v>
      </c>
    </row>
    <row r="35" spans="1:30" ht="13.5" thickBot="1">
      <c r="A35" s="81"/>
      <c r="B35" s="90" t="s">
        <v>13</v>
      </c>
      <c r="C35" s="91">
        <f>C27+C32+C33+C34</f>
        <v>6.050000000000001</v>
      </c>
      <c r="D35" s="92">
        <f>D27+D32+D33+D34</f>
        <v>23457</v>
      </c>
      <c r="E35" s="92"/>
      <c r="F35" s="92">
        <f>SUM(F27:F34)</f>
        <v>0</v>
      </c>
      <c r="G35" s="93"/>
      <c r="H35" s="92">
        <f>SUM(H27:H34)</f>
        <v>0</v>
      </c>
      <c r="I35" s="93">
        <v>0</v>
      </c>
      <c r="J35" s="92">
        <f>SUM(J27:J34)</f>
        <v>0</v>
      </c>
      <c r="K35" s="92"/>
      <c r="L35" s="92">
        <f>L27+L32+L33+L34</f>
        <v>3008.7699999999995</v>
      </c>
      <c r="M35" s="92">
        <v>0</v>
      </c>
      <c r="N35" s="92">
        <f>N27+N32+N33+N34</f>
        <v>0</v>
      </c>
      <c r="O35" s="93">
        <v>0</v>
      </c>
      <c r="P35" s="92">
        <f>P27+P32+P33+P34</f>
        <v>5864.25</v>
      </c>
      <c r="Q35" s="92">
        <f>SUM(Q27:Q34)</f>
        <v>0</v>
      </c>
      <c r="R35" s="94">
        <f>R32+R33</f>
        <v>0</v>
      </c>
      <c r="S35" s="92">
        <f>S32+S27</f>
        <v>1158.75</v>
      </c>
      <c r="T35" s="92">
        <v>0</v>
      </c>
      <c r="U35" s="95">
        <f>U27+U34+U33</f>
        <v>3508.9862</v>
      </c>
      <c r="V35" s="92">
        <f>V27+V32+V33+V34</f>
        <v>36997.7562</v>
      </c>
      <c r="W35" s="96"/>
      <c r="X35" s="92">
        <f>X27+X32+X33+X34</f>
        <v>3699.7756200000003</v>
      </c>
      <c r="Y35" s="92">
        <f>Y27+Y32+Y33+Y34</f>
        <v>40697.531820000004</v>
      </c>
      <c r="Z35" s="79"/>
      <c r="AA35" s="97">
        <f>SUM(AA27:AA34)</f>
        <v>0</v>
      </c>
      <c r="AB35" s="71">
        <f>SUM(AB27:AB34)</f>
        <v>0</v>
      </c>
      <c r="AC35" s="71"/>
      <c r="AD35" s="56">
        <f>AD27+AD32+AD33+AD34</f>
        <v>488370.38184000005</v>
      </c>
    </row>
    <row r="36" spans="1:30" s="107" customFormat="1" ht="20.25" customHeight="1">
      <c r="A36" s="98"/>
      <c r="B36" s="98" t="s">
        <v>50</v>
      </c>
      <c r="C36" s="99">
        <f>C14+C19+C23+C26+C35</f>
        <v>13.55</v>
      </c>
      <c r="D36" s="100">
        <f aca="true" t="shared" si="7" ref="D36:J36">D14+D19+D23+D26+D35</f>
        <v>68838</v>
      </c>
      <c r="E36" s="100"/>
      <c r="F36" s="100">
        <f t="shared" si="7"/>
        <v>8807</v>
      </c>
      <c r="G36" s="100"/>
      <c r="H36" s="100">
        <f t="shared" si="7"/>
        <v>4284.35</v>
      </c>
      <c r="I36" s="100"/>
      <c r="J36" s="100">
        <f t="shared" si="7"/>
        <v>25443.699999999997</v>
      </c>
      <c r="K36" s="100"/>
      <c r="L36" s="100">
        <f>L35+L26</f>
        <v>4257.7699999999995</v>
      </c>
      <c r="M36" s="100">
        <f>M14+M19+M23+M26+M35</f>
        <v>0</v>
      </c>
      <c r="N36" s="100">
        <f>N14+N19+N23+N26+N35</f>
        <v>416.1668</v>
      </c>
      <c r="O36" s="101"/>
      <c r="P36" s="100">
        <f>P14+P19+P23+P26+P35</f>
        <v>46509.53999999999</v>
      </c>
      <c r="Q36" s="100">
        <f>Q14+Q19+Q23+Q26+Q35</f>
        <v>0</v>
      </c>
      <c r="R36" s="101">
        <f>R35</f>
        <v>0</v>
      </c>
      <c r="S36" s="100">
        <f>S14+S19+S23+S26+S35</f>
        <v>1158.75</v>
      </c>
      <c r="T36" s="100">
        <f>T14+T19+T23+T26+T35</f>
        <v>0</v>
      </c>
      <c r="U36" s="102">
        <f>U23+U35</f>
        <v>3508.9862</v>
      </c>
      <c r="V36" s="100">
        <f>V14+V19+V23+V26+V35</f>
        <v>164759.363</v>
      </c>
      <c r="W36" s="103"/>
      <c r="X36" s="100">
        <f>X14+X19+X23+X26+X35</f>
        <v>16475.9363</v>
      </c>
      <c r="Y36" s="100">
        <f>Y14+Y19+Y23+Y26+Y35</f>
        <v>181235.29929999998</v>
      </c>
      <c r="Z36" s="104">
        <f>Z14+Z19+Z23+Z26+Z35</f>
        <v>90762</v>
      </c>
      <c r="AA36" s="105">
        <f>AA14+AA19+AA23+AA26+AA35</f>
        <v>205838.40000000002</v>
      </c>
      <c r="AB36" s="106">
        <f>AB14+AB19+AB23+AB26</f>
        <v>48000</v>
      </c>
      <c r="AC36" s="106">
        <f>AC14+AC19+AC23+AC26</f>
        <v>96000</v>
      </c>
      <c r="AD36" s="99">
        <f>AD14+AD19+AD23+AD26+AD35</f>
        <v>2615423.9916</v>
      </c>
    </row>
    <row r="37" spans="1:30" s="116" customFormat="1" ht="28.5" customHeight="1">
      <c r="A37" s="108">
        <v>1</v>
      </c>
      <c r="B37" s="109" t="s">
        <v>51</v>
      </c>
      <c r="C37" s="110">
        <v>0.4</v>
      </c>
      <c r="D37" s="111">
        <v>1997</v>
      </c>
      <c r="E37" s="108"/>
      <c r="F37" s="111"/>
      <c r="G37" s="108">
        <v>10</v>
      </c>
      <c r="H37" s="111">
        <f>D37*G37%</f>
        <v>199.70000000000002</v>
      </c>
      <c r="I37" s="111"/>
      <c r="J37" s="111"/>
      <c r="K37" s="108">
        <v>50</v>
      </c>
      <c r="L37" s="108">
        <f>D37*50%</f>
        <v>998.5</v>
      </c>
      <c r="M37" s="112">
        <v>16.66</v>
      </c>
      <c r="N37" s="111">
        <f>D37*16.66%</f>
        <v>332.7002</v>
      </c>
      <c r="O37" s="108">
        <v>10</v>
      </c>
      <c r="P37" s="111">
        <f>D37*10%</f>
        <v>199.70000000000002</v>
      </c>
      <c r="Q37" s="108"/>
      <c r="R37" s="111"/>
      <c r="S37" s="111"/>
      <c r="T37" s="111"/>
      <c r="U37" s="111"/>
      <c r="V37" s="111">
        <f>P37+N37+L37+H37+D37</f>
        <v>3727.6002</v>
      </c>
      <c r="W37" s="113">
        <v>10</v>
      </c>
      <c r="X37" s="111">
        <f>V37*W37/100</f>
        <v>372.76002</v>
      </c>
      <c r="Y37" s="111">
        <f>V37+X37</f>
        <v>4100.36022</v>
      </c>
      <c r="Z37" s="113">
        <f>D37*2</f>
        <v>3994</v>
      </c>
      <c r="AA37" s="114"/>
      <c r="AB37" s="115"/>
      <c r="AC37" s="115"/>
      <c r="AD37" s="111">
        <f>Y37*12+Z37</f>
        <v>53198.32264</v>
      </c>
    </row>
    <row r="38" spans="1:30" ht="23.25" customHeight="1">
      <c r="A38" s="117"/>
      <c r="B38" s="98" t="s">
        <v>52</v>
      </c>
      <c r="C38" s="118">
        <f>C36+C37</f>
        <v>13.950000000000001</v>
      </c>
      <c r="D38" s="50">
        <f>D36+D37</f>
        <v>70835</v>
      </c>
      <c r="E38" s="49"/>
      <c r="F38" s="50">
        <f>F36+F37</f>
        <v>8807</v>
      </c>
      <c r="G38" s="50"/>
      <c r="H38" s="50">
        <f>H36+H37</f>
        <v>4484.05</v>
      </c>
      <c r="I38" s="50"/>
      <c r="J38" s="50">
        <f>J36+J37</f>
        <v>25443.699999999997</v>
      </c>
      <c r="K38" s="50"/>
      <c r="L38" s="50">
        <f>L36+L37</f>
        <v>5256.2699999999995</v>
      </c>
      <c r="M38" s="50"/>
      <c r="N38" s="50">
        <f>N36+N37</f>
        <v>748.867</v>
      </c>
      <c r="O38" s="50"/>
      <c r="P38" s="50">
        <f>P36+P37</f>
        <v>46709.23999999999</v>
      </c>
      <c r="Q38" s="50">
        <f>Q36+Q37</f>
        <v>0</v>
      </c>
      <c r="R38" s="70">
        <f>R36+R37</f>
        <v>0</v>
      </c>
      <c r="S38" s="50">
        <f>S36+S37</f>
        <v>1158.75</v>
      </c>
      <c r="T38" s="50"/>
      <c r="U38" s="118">
        <f aca="true" t="shared" si="8" ref="U38:AD38">U36+U37</f>
        <v>3508.9862</v>
      </c>
      <c r="V38" s="50">
        <f>V36+V37</f>
        <v>168486.9632</v>
      </c>
      <c r="W38" s="72"/>
      <c r="X38" s="50">
        <f>X36+X37</f>
        <v>16848.696320000003</v>
      </c>
      <c r="Y38" s="50">
        <f>Y36+Y37</f>
        <v>185335.65952</v>
      </c>
      <c r="Z38" s="72">
        <f>Z36+Z37</f>
        <v>94756</v>
      </c>
      <c r="AA38" s="119">
        <f t="shared" si="8"/>
        <v>205838.40000000002</v>
      </c>
      <c r="AB38" s="72">
        <f t="shared" si="8"/>
        <v>48000</v>
      </c>
      <c r="AC38" s="72">
        <f t="shared" si="8"/>
        <v>96000</v>
      </c>
      <c r="AD38" s="120">
        <f t="shared" si="8"/>
        <v>2668622.3142399997</v>
      </c>
    </row>
    <row r="39" spans="1:30" ht="34.5" customHeight="1">
      <c r="A39" s="32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</row>
    <row r="40" spans="1:30" s="107" customFormat="1" ht="15">
      <c r="A40" s="121"/>
      <c r="B40" s="121"/>
      <c r="C40" s="150" t="s">
        <v>53</v>
      </c>
      <c r="D40" s="150"/>
      <c r="E40" s="150"/>
      <c r="F40" s="150"/>
      <c r="G40" s="150"/>
      <c r="H40" s="150"/>
      <c r="I40" s="150"/>
      <c r="J40" s="150"/>
      <c r="K40" s="150"/>
      <c r="L40" s="121"/>
      <c r="M40" s="150" t="s">
        <v>54</v>
      </c>
      <c r="N40" s="150"/>
      <c r="O40" s="150"/>
      <c r="P40" s="150"/>
      <c r="Q40" s="121"/>
      <c r="R40" s="122"/>
      <c r="S40" s="122"/>
      <c r="T40" s="122"/>
      <c r="U40" s="122"/>
      <c r="V40" s="122"/>
      <c r="W40" s="123"/>
      <c r="X40" s="122"/>
      <c r="Y40" s="122"/>
      <c r="Z40" s="124"/>
      <c r="AA40" s="125"/>
      <c r="AB40" s="123"/>
      <c r="AC40" s="123"/>
      <c r="AD40" s="122"/>
    </row>
    <row r="41" ht="49.5" customHeight="1" hidden="1"/>
    <row r="42" spans="3:27" ht="12.75" hidden="1"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ht="12.75" hidden="1"/>
    <row r="44" spans="3:27" ht="12.75" hidden="1"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55" ht="12.75">
      <c r="H55" s="126"/>
    </row>
  </sheetData>
  <sheetProtection/>
  <mergeCells count="31">
    <mergeCell ref="C42:AA42"/>
    <mergeCell ref="C44:AA44"/>
    <mergeCell ref="A12:A13"/>
    <mergeCell ref="C12:C13"/>
    <mergeCell ref="W12:W13"/>
    <mergeCell ref="X12:X13"/>
    <mergeCell ref="B39:AD39"/>
    <mergeCell ref="C40:K40"/>
    <mergeCell ref="M40:P40"/>
    <mergeCell ref="W11:X11"/>
    <mergeCell ref="Z11:Z13"/>
    <mergeCell ref="AA11:AA13"/>
    <mergeCell ref="AB11:AB13"/>
    <mergeCell ref="AC11:AC13"/>
    <mergeCell ref="AD11:AD13"/>
    <mergeCell ref="B9:AD9"/>
    <mergeCell ref="B11:B13"/>
    <mergeCell ref="D11:D13"/>
    <mergeCell ref="E11:F12"/>
    <mergeCell ref="G11:H12"/>
    <mergeCell ref="I11:J12"/>
    <mergeCell ref="K11:L12"/>
    <mergeCell ref="M11:N12"/>
    <mergeCell ref="O11:P12"/>
    <mergeCell ref="T11:U11"/>
    <mergeCell ref="R1:AD1"/>
    <mergeCell ref="U3:V3"/>
    <mergeCell ref="AA4:AD4"/>
    <mergeCell ref="T6:U6"/>
    <mergeCell ref="B7:AD7"/>
    <mergeCell ref="B8:AD8"/>
  </mergeCells>
  <printOptions/>
  <pageMargins left="0.5118110236220472" right="0.1968503937007874" top="0.1968503937007874" bottom="0.1968503937007874" header="0.1968503937007874" footer="0.196850393700787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5"/>
  <sheetViews>
    <sheetView view="pageBreakPreview" zoomScale="120" zoomScaleSheetLayoutView="12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2" sqref="D22"/>
    </sheetView>
  </sheetViews>
  <sheetFormatPr defaultColWidth="9.140625" defaultRowHeight="12.75"/>
  <cols>
    <col min="1" max="1" width="2.7109375" style="1" customWidth="1"/>
    <col min="2" max="2" width="14.421875" style="1" customWidth="1"/>
    <col min="3" max="3" width="4.421875" style="1" customWidth="1"/>
    <col min="4" max="4" width="8.28125" style="1" customWidth="1"/>
    <col min="5" max="5" width="3.57421875" style="1" customWidth="1"/>
    <col min="6" max="6" width="7.421875" style="1" customWidth="1"/>
    <col min="7" max="7" width="3.140625" style="1" customWidth="1"/>
    <col min="8" max="8" width="7.140625" style="1" customWidth="1"/>
    <col min="9" max="9" width="3.57421875" style="1" customWidth="1"/>
    <col min="10" max="10" width="7.8515625" style="1" customWidth="1"/>
    <col min="11" max="11" width="3.421875" style="1" customWidth="1"/>
    <col min="12" max="12" width="7.7109375" style="1" customWidth="1"/>
    <col min="13" max="13" width="4.00390625" style="1" customWidth="1"/>
    <col min="14" max="14" width="6.7109375" style="1" customWidth="1"/>
    <col min="15" max="15" width="4.7109375" style="1" customWidth="1"/>
    <col min="16" max="16" width="8.8515625" style="1" customWidth="1"/>
    <col min="17" max="17" width="6.00390625" style="1" hidden="1" customWidth="1"/>
    <col min="18" max="18" width="0.13671875" style="1" customWidth="1"/>
    <col min="19" max="19" width="7.28125" style="1" customWidth="1"/>
    <col min="20" max="20" width="4.421875" style="1" customWidth="1"/>
    <col min="21" max="21" width="7.28125" style="1" customWidth="1"/>
    <col min="22" max="23" width="9.00390625" style="1" customWidth="1"/>
    <col min="24" max="24" width="2.8515625" style="24" customWidth="1"/>
    <col min="25" max="25" width="8.00390625" style="1" customWidth="1"/>
    <col min="26" max="26" width="9.140625" style="1" customWidth="1"/>
    <col min="27" max="27" width="7.7109375" style="22" customWidth="1"/>
    <col min="28" max="28" width="9.7109375" style="25" customWidth="1"/>
    <col min="29" max="29" width="7.421875" style="24" customWidth="1"/>
    <col min="30" max="30" width="6.8515625" style="24" customWidth="1"/>
    <col min="31" max="31" width="10.421875" style="1" customWidth="1"/>
    <col min="32" max="16384" width="9.140625" style="1" customWidth="1"/>
  </cols>
  <sheetData>
    <row r="1" spans="18:31" ht="33.75" customHeight="1">
      <c r="R1" s="203" t="s">
        <v>0</v>
      </c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</row>
    <row r="2" spans="16:31" ht="12" customHeight="1" hidden="1">
      <c r="P2" s="2"/>
      <c r="Q2" s="2"/>
      <c r="R2" s="2"/>
      <c r="S2" s="3"/>
      <c r="T2" s="3"/>
      <c r="U2" s="3"/>
      <c r="V2" s="3"/>
      <c r="W2" s="3"/>
      <c r="X2" s="4"/>
      <c r="Y2" s="3"/>
      <c r="Z2" s="3"/>
      <c r="AA2" s="4"/>
      <c r="AB2" s="5"/>
      <c r="AC2" s="4"/>
      <c r="AD2" s="4"/>
      <c r="AE2" s="6"/>
    </row>
    <row r="3" spans="16:31" ht="6" customHeight="1" hidden="1">
      <c r="P3" s="7"/>
      <c r="Q3" s="7"/>
      <c r="R3" s="7"/>
      <c r="S3" s="8"/>
      <c r="T3" s="8"/>
      <c r="U3" s="169"/>
      <c r="V3" s="169"/>
      <c r="W3" s="9"/>
      <c r="X3" s="10"/>
      <c r="Y3" s="9"/>
      <c r="Z3" s="9"/>
      <c r="AA3" s="11"/>
      <c r="AB3" s="12"/>
      <c r="AC3" s="13"/>
      <c r="AD3" s="13"/>
      <c r="AE3" s="8"/>
    </row>
    <row r="4" spans="16:31" ht="12.75" customHeight="1" hidden="1">
      <c r="P4" s="7"/>
      <c r="Q4" s="7"/>
      <c r="R4" s="7"/>
      <c r="S4" s="14"/>
      <c r="T4" s="14"/>
      <c r="U4" s="14"/>
      <c r="V4" s="14"/>
      <c r="W4" s="14"/>
      <c r="X4" s="15"/>
      <c r="Y4" s="14"/>
      <c r="Z4" s="14"/>
      <c r="AA4" s="16"/>
      <c r="AB4" s="170"/>
      <c r="AC4" s="170"/>
      <c r="AD4" s="170"/>
      <c r="AE4" s="170"/>
    </row>
    <row r="5" spans="19:31" ht="5.25" customHeight="1" hidden="1">
      <c r="S5" s="14"/>
      <c r="T5" s="14"/>
      <c r="U5" s="14"/>
      <c r="V5" s="14"/>
      <c r="W5" s="14"/>
      <c r="X5" s="15"/>
      <c r="Y5" s="14"/>
      <c r="Z5" s="14"/>
      <c r="AA5" s="16"/>
      <c r="AB5" s="17"/>
      <c r="AC5" s="18"/>
      <c r="AD5" s="18"/>
      <c r="AE5" s="19"/>
    </row>
    <row r="6" spans="19:31" ht="30.75" customHeight="1">
      <c r="S6" s="20"/>
      <c r="T6" s="171"/>
      <c r="U6" s="171"/>
      <c r="V6" s="20"/>
      <c r="W6" s="20"/>
      <c r="X6" s="21"/>
      <c r="Y6" s="20"/>
      <c r="Z6" s="20"/>
      <c r="AB6" s="23"/>
      <c r="AC6" s="21"/>
      <c r="AD6" s="21"/>
      <c r="AE6" s="20"/>
    </row>
    <row r="7" spans="2:31" ht="18" customHeight="1">
      <c r="B7" s="172" t="s">
        <v>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</row>
    <row r="8" spans="2:31" ht="12.75" hidden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2:31" ht="22.5" customHeight="1">
      <c r="B9" s="200" t="s">
        <v>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</row>
    <row r="10" ht="12.75" customHeight="1" thickBot="1"/>
    <row r="11" spans="1:31" s="29" customFormat="1" ht="25.5" customHeight="1">
      <c r="A11" s="26" t="s">
        <v>3</v>
      </c>
      <c r="B11" s="201" t="s">
        <v>4</v>
      </c>
      <c r="C11" s="27" t="s">
        <v>5</v>
      </c>
      <c r="D11" s="165" t="s">
        <v>6</v>
      </c>
      <c r="E11" s="180" t="s">
        <v>7</v>
      </c>
      <c r="F11" s="181"/>
      <c r="G11" s="180" t="s">
        <v>56</v>
      </c>
      <c r="H11" s="181"/>
      <c r="I11" s="180" t="s">
        <v>58</v>
      </c>
      <c r="J11" s="181"/>
      <c r="K11" s="188" t="s">
        <v>59</v>
      </c>
      <c r="L11" s="189"/>
      <c r="M11" s="192" t="s">
        <v>60</v>
      </c>
      <c r="N11" s="193"/>
      <c r="O11" s="194" t="s">
        <v>55</v>
      </c>
      <c r="P11" s="195"/>
      <c r="Q11" s="127" t="s">
        <v>9</v>
      </c>
      <c r="R11" s="128" t="s">
        <v>10</v>
      </c>
      <c r="S11" s="28" t="s">
        <v>11</v>
      </c>
      <c r="T11" s="198" t="s">
        <v>12</v>
      </c>
      <c r="U11" s="199"/>
      <c r="V11" s="127" t="s">
        <v>13</v>
      </c>
      <c r="W11" s="152" t="s">
        <v>61</v>
      </c>
      <c r="X11" s="173" t="s">
        <v>14</v>
      </c>
      <c r="Y11" s="173"/>
      <c r="Z11" s="129" t="s">
        <v>15</v>
      </c>
      <c r="AA11" s="163" t="s">
        <v>8</v>
      </c>
      <c r="AB11" s="177" t="s">
        <v>16</v>
      </c>
      <c r="AC11" s="151" t="s">
        <v>17</v>
      </c>
      <c r="AD11" s="184" t="s">
        <v>18</v>
      </c>
      <c r="AE11" s="152" t="s">
        <v>19</v>
      </c>
    </row>
    <row r="12" spans="1:31" s="29" customFormat="1" ht="36.75" customHeight="1">
      <c r="A12" s="160" t="s">
        <v>20</v>
      </c>
      <c r="B12" s="161"/>
      <c r="C12" s="161" t="s">
        <v>21</v>
      </c>
      <c r="D12" s="166"/>
      <c r="E12" s="182"/>
      <c r="F12" s="183"/>
      <c r="G12" s="182"/>
      <c r="H12" s="183"/>
      <c r="I12" s="182"/>
      <c r="J12" s="183"/>
      <c r="K12" s="190"/>
      <c r="L12" s="191"/>
      <c r="M12" s="182"/>
      <c r="N12" s="183"/>
      <c r="O12" s="196"/>
      <c r="P12" s="197"/>
      <c r="Q12" s="30" t="s">
        <v>22</v>
      </c>
      <c r="R12" s="130" t="s">
        <v>23</v>
      </c>
      <c r="S12" s="30" t="s">
        <v>24</v>
      </c>
      <c r="T12" s="131" t="s">
        <v>25</v>
      </c>
      <c r="U12" s="30" t="s">
        <v>26</v>
      </c>
      <c r="V12" s="127" t="s">
        <v>27</v>
      </c>
      <c r="W12" s="153"/>
      <c r="X12" s="163" t="s">
        <v>28</v>
      </c>
      <c r="Y12" s="152" t="s">
        <v>29</v>
      </c>
      <c r="Z12" s="131"/>
      <c r="AA12" s="204"/>
      <c r="AB12" s="178"/>
      <c r="AC12" s="151"/>
      <c r="AD12" s="185"/>
      <c r="AE12" s="153"/>
    </row>
    <row r="13" spans="1:31" s="32" customFormat="1" ht="23.25" customHeight="1" thickBot="1">
      <c r="A13" s="160"/>
      <c r="B13" s="162"/>
      <c r="C13" s="162"/>
      <c r="D13" s="167"/>
      <c r="E13" s="132" t="s">
        <v>28</v>
      </c>
      <c r="F13" s="133" t="s">
        <v>29</v>
      </c>
      <c r="G13" s="133" t="s">
        <v>28</v>
      </c>
      <c r="H13" s="133" t="s">
        <v>29</v>
      </c>
      <c r="I13" s="133" t="s">
        <v>28</v>
      </c>
      <c r="J13" s="133" t="s">
        <v>29</v>
      </c>
      <c r="K13" s="133" t="s">
        <v>28</v>
      </c>
      <c r="L13" s="133" t="s">
        <v>29</v>
      </c>
      <c r="M13" s="133" t="s">
        <v>28</v>
      </c>
      <c r="N13" s="133" t="s">
        <v>29</v>
      </c>
      <c r="O13" s="133" t="s">
        <v>28</v>
      </c>
      <c r="P13" s="133" t="s">
        <v>29</v>
      </c>
      <c r="Q13" s="134" t="s">
        <v>30</v>
      </c>
      <c r="R13" s="135">
        <v>0.12</v>
      </c>
      <c r="S13" s="31" t="s">
        <v>31</v>
      </c>
      <c r="T13" s="133" t="s">
        <v>28</v>
      </c>
      <c r="U13" s="133" t="s">
        <v>29</v>
      </c>
      <c r="V13" s="127" t="s">
        <v>32</v>
      </c>
      <c r="W13" s="154"/>
      <c r="X13" s="164"/>
      <c r="Y13" s="154"/>
      <c r="Z13" s="136"/>
      <c r="AA13" s="164"/>
      <c r="AB13" s="179"/>
      <c r="AC13" s="151"/>
      <c r="AD13" s="186"/>
      <c r="AE13" s="154"/>
    </row>
    <row r="14" spans="1:31" ht="15" customHeight="1">
      <c r="A14" s="33">
        <v>1</v>
      </c>
      <c r="B14" s="34" t="s">
        <v>33</v>
      </c>
      <c r="C14" s="35">
        <v>1</v>
      </c>
      <c r="D14" s="56">
        <v>10234</v>
      </c>
      <c r="E14" s="35"/>
      <c r="F14" s="36">
        <f>D14*E14%</f>
        <v>0</v>
      </c>
      <c r="G14" s="35"/>
      <c r="H14" s="36">
        <f>D14*G14%</f>
        <v>0</v>
      </c>
      <c r="I14" s="35"/>
      <c r="J14" s="36">
        <f>D14*I14%</f>
        <v>0</v>
      </c>
      <c r="K14" s="35" t="s">
        <v>34</v>
      </c>
      <c r="L14" s="36" t="s">
        <v>34</v>
      </c>
      <c r="M14" s="35"/>
      <c r="N14" s="36"/>
      <c r="O14" s="51">
        <v>2.98</v>
      </c>
      <c r="P14" s="36">
        <f>O14*D14</f>
        <v>30497.32</v>
      </c>
      <c r="Q14" s="37"/>
      <c r="R14" s="36"/>
      <c r="S14" s="36"/>
      <c r="T14" s="36"/>
      <c r="U14" s="36"/>
      <c r="V14" s="36">
        <f>D14+P14</f>
        <v>40731.32</v>
      </c>
      <c r="W14" s="36"/>
      <c r="X14" s="38">
        <v>10</v>
      </c>
      <c r="Y14" s="36">
        <f>V14*X14/100</f>
        <v>4073.132</v>
      </c>
      <c r="Z14" s="36">
        <f>V14+Y14</f>
        <v>44804.452</v>
      </c>
      <c r="AA14" s="39">
        <f>D14*2</f>
        <v>20468</v>
      </c>
      <c r="AB14" s="40">
        <f>D14*4.8</f>
        <v>49123.2</v>
      </c>
      <c r="AC14" s="41">
        <f>D14*1.5</f>
        <v>15351</v>
      </c>
      <c r="AD14" s="41">
        <f>D14*3</f>
        <v>30702</v>
      </c>
      <c r="AE14" s="36">
        <f>AD14+AC14+AB14+Z14*12+AA14</f>
        <v>653297.624</v>
      </c>
    </row>
    <row r="15" spans="1:31" ht="12.75">
      <c r="A15" s="33"/>
      <c r="B15" s="42" t="s">
        <v>35</v>
      </c>
      <c r="C15" s="43"/>
      <c r="D15" s="36"/>
      <c r="E15" s="44"/>
      <c r="F15" s="37"/>
      <c r="G15" s="44"/>
      <c r="H15" s="36"/>
      <c r="I15" s="44"/>
      <c r="J15" s="36"/>
      <c r="K15" s="44"/>
      <c r="L15" s="37"/>
      <c r="M15" s="44"/>
      <c r="N15" s="37"/>
      <c r="O15" s="44"/>
      <c r="P15" s="37"/>
      <c r="Q15" s="37"/>
      <c r="R15" s="37"/>
      <c r="S15" s="37"/>
      <c r="T15" s="37"/>
      <c r="U15" s="37"/>
      <c r="V15" s="36"/>
      <c r="W15" s="36"/>
      <c r="X15" s="38"/>
      <c r="Y15" s="36"/>
      <c r="Z15" s="36"/>
      <c r="AA15" s="39"/>
      <c r="AB15" s="45"/>
      <c r="AC15" s="46"/>
      <c r="AD15" s="46"/>
      <c r="AE15" s="36"/>
    </row>
    <row r="16" spans="1:31" ht="25.5" customHeight="1">
      <c r="A16" s="47">
        <v>2</v>
      </c>
      <c r="B16" s="48" t="s">
        <v>36</v>
      </c>
      <c r="C16" s="49">
        <v>1</v>
      </c>
      <c r="D16" s="36">
        <v>7778</v>
      </c>
      <c r="E16" s="49">
        <v>30</v>
      </c>
      <c r="F16" s="37">
        <f>D16*E16%</f>
        <v>2333.4</v>
      </c>
      <c r="G16" s="49">
        <v>15</v>
      </c>
      <c r="H16" s="36">
        <f>D16*G16%</f>
        <v>1166.7</v>
      </c>
      <c r="I16" s="49">
        <v>110</v>
      </c>
      <c r="J16" s="36">
        <f>D16*I16%</f>
        <v>8555.800000000001</v>
      </c>
      <c r="K16" s="49" t="s">
        <v>34</v>
      </c>
      <c r="L16" s="37" t="s">
        <v>34</v>
      </c>
      <c r="M16" s="49"/>
      <c r="N16" s="37"/>
      <c r="O16" s="49">
        <v>0.28</v>
      </c>
      <c r="P16" s="37">
        <f>O16*D16</f>
        <v>2177.84</v>
      </c>
      <c r="Q16" s="50"/>
      <c r="R16" s="50"/>
      <c r="S16" s="50"/>
      <c r="T16" s="37"/>
      <c r="U16" s="37"/>
      <c r="V16" s="51">
        <f>D16+F16+H16+J16+P16</f>
        <v>22011.74</v>
      </c>
      <c r="W16" s="51"/>
      <c r="X16" s="39">
        <v>10</v>
      </c>
      <c r="Y16" s="51">
        <f>V16*X16/100</f>
        <v>2201.1740000000004</v>
      </c>
      <c r="Z16" s="36">
        <f>V16+Y16</f>
        <v>24212.914</v>
      </c>
      <c r="AA16" s="39">
        <f>D16*2</f>
        <v>15556</v>
      </c>
      <c r="AB16" s="45">
        <f>D16*4.8</f>
        <v>37334.4</v>
      </c>
      <c r="AC16" s="46">
        <f>D16</f>
        <v>7778</v>
      </c>
      <c r="AD16" s="46">
        <f>D16*2</f>
        <v>15556</v>
      </c>
      <c r="AE16" s="36">
        <f>Z16*12+AB16+AC16+AD16+AA16</f>
        <v>366779.368</v>
      </c>
    </row>
    <row r="17" spans="1:31" ht="27" customHeight="1">
      <c r="A17" s="47">
        <v>3</v>
      </c>
      <c r="B17" s="52" t="s">
        <v>37</v>
      </c>
      <c r="C17" s="49">
        <v>1</v>
      </c>
      <c r="D17" s="36">
        <v>6551</v>
      </c>
      <c r="E17" s="49">
        <v>25</v>
      </c>
      <c r="F17" s="37">
        <f>D17*E17%</f>
        <v>1637.75</v>
      </c>
      <c r="G17" s="49">
        <v>10</v>
      </c>
      <c r="H17" s="36">
        <f>D17*G17%</f>
        <v>655.1</v>
      </c>
      <c r="I17" s="49">
        <v>90</v>
      </c>
      <c r="J17" s="36">
        <f>D17*I17%</f>
        <v>5895.900000000001</v>
      </c>
      <c r="K17" s="49" t="s">
        <v>34</v>
      </c>
      <c r="L17" s="37" t="s">
        <v>34</v>
      </c>
      <c r="M17" s="49"/>
      <c r="N17" s="37"/>
      <c r="O17" s="49">
        <v>0.27</v>
      </c>
      <c r="P17" s="37">
        <f>O17*D17</f>
        <v>1768.7700000000002</v>
      </c>
      <c r="Q17" s="50"/>
      <c r="R17" s="50"/>
      <c r="S17" s="50"/>
      <c r="T17" s="37"/>
      <c r="U17" s="37"/>
      <c r="V17" s="51">
        <f>D17+F17+H17+J17+P17</f>
        <v>16508.52</v>
      </c>
      <c r="W17" s="51"/>
      <c r="X17" s="39">
        <v>10</v>
      </c>
      <c r="Y17" s="51">
        <f>V17*X17/100</f>
        <v>1650.852</v>
      </c>
      <c r="Z17" s="36">
        <f>V17+Y17</f>
        <v>18159.372</v>
      </c>
      <c r="AA17" s="39">
        <f>D17*2</f>
        <v>13102</v>
      </c>
      <c r="AB17" s="45">
        <f>D17*4.8</f>
        <v>31444.8</v>
      </c>
      <c r="AC17" s="46">
        <f>D17</f>
        <v>6551</v>
      </c>
      <c r="AD17" s="46">
        <f>D17*2</f>
        <v>13102</v>
      </c>
      <c r="AE17" s="36">
        <f>Z17*12+AB17+AC17+AD17+AA17</f>
        <v>282112.26399999997</v>
      </c>
    </row>
    <row r="18" spans="1:31" ht="18.75" customHeight="1">
      <c r="A18" s="47">
        <v>4</v>
      </c>
      <c r="B18" s="53" t="s">
        <v>38</v>
      </c>
      <c r="C18" s="49">
        <v>1</v>
      </c>
      <c r="D18" s="36">
        <v>4401</v>
      </c>
      <c r="E18" s="49">
        <v>25</v>
      </c>
      <c r="F18" s="37">
        <f>D18*E18%</f>
        <v>1100.25</v>
      </c>
      <c r="G18" s="49">
        <v>10</v>
      </c>
      <c r="H18" s="36">
        <f>D18*G18%</f>
        <v>440.1</v>
      </c>
      <c r="I18" s="49">
        <v>60</v>
      </c>
      <c r="J18" s="36">
        <f>D18*I18%</f>
        <v>2640.6</v>
      </c>
      <c r="K18" s="49" t="s">
        <v>34</v>
      </c>
      <c r="L18" s="37" t="s">
        <v>34</v>
      </c>
      <c r="M18" s="49"/>
      <c r="N18" s="37"/>
      <c r="O18" s="49">
        <v>0.31</v>
      </c>
      <c r="P18" s="37">
        <f>O18*D18</f>
        <v>1364.31</v>
      </c>
      <c r="Q18" s="50"/>
      <c r="R18" s="50"/>
      <c r="S18" s="50"/>
      <c r="T18" s="37"/>
      <c r="U18" s="37"/>
      <c r="V18" s="51">
        <f aca="true" t="shared" si="0" ref="V18:V24">D18+F18+H18+J18+P18</f>
        <v>9946.26</v>
      </c>
      <c r="W18" s="51"/>
      <c r="X18" s="39">
        <v>10</v>
      </c>
      <c r="Y18" s="51">
        <f>V18*X18/100</f>
        <v>994.6260000000001</v>
      </c>
      <c r="Z18" s="36">
        <f>V18+Y18</f>
        <v>10940.886</v>
      </c>
      <c r="AA18" s="39">
        <f>D18*2</f>
        <v>8802</v>
      </c>
      <c r="AB18" s="45">
        <f>D18*4.8</f>
        <v>21124.8</v>
      </c>
      <c r="AC18" s="46">
        <f>D18</f>
        <v>4401</v>
      </c>
      <c r="AD18" s="46">
        <f>D18*2</f>
        <v>8802</v>
      </c>
      <c r="AE18" s="36">
        <f>Z18*12+AB18+AC18+AD18+AA18</f>
        <v>174420.432</v>
      </c>
    </row>
    <row r="19" spans="1:31" ht="26.25" customHeight="1">
      <c r="A19" s="47"/>
      <c r="B19" s="54" t="s">
        <v>13</v>
      </c>
      <c r="C19" s="55">
        <f>SUM(C16:C18)</f>
        <v>3</v>
      </c>
      <c r="D19" s="56">
        <f>SUM(D16:D18)</f>
        <v>18730</v>
      </c>
      <c r="E19" s="57"/>
      <c r="F19" s="36">
        <f>SUM(F16:F18)</f>
        <v>5071.4</v>
      </c>
      <c r="G19" s="36"/>
      <c r="H19" s="36">
        <f>SUM(H16:H18)</f>
        <v>2261.9</v>
      </c>
      <c r="I19" s="36"/>
      <c r="J19" s="36">
        <f>SUM(J16:J18)</f>
        <v>17092.3</v>
      </c>
      <c r="K19" s="36"/>
      <c r="L19" s="36">
        <f>SUM(L16:L18)</f>
        <v>0</v>
      </c>
      <c r="M19" s="36"/>
      <c r="N19" s="36"/>
      <c r="O19" s="36"/>
      <c r="P19" s="36">
        <f>P18+P17+P16</f>
        <v>5310.92</v>
      </c>
      <c r="Q19" s="36">
        <f aca="true" t="shared" si="1" ref="Q19:AB19">SUM(Q16:Q18)</f>
        <v>0</v>
      </c>
      <c r="R19" s="36">
        <f t="shared" si="1"/>
        <v>0</v>
      </c>
      <c r="S19" s="36">
        <f t="shared" si="1"/>
        <v>0</v>
      </c>
      <c r="T19" s="36">
        <f t="shared" si="1"/>
        <v>0</v>
      </c>
      <c r="U19" s="36">
        <f t="shared" si="1"/>
        <v>0</v>
      </c>
      <c r="V19" s="51">
        <f t="shared" si="0"/>
        <v>48466.520000000004</v>
      </c>
      <c r="W19" s="51"/>
      <c r="X19" s="38"/>
      <c r="Y19" s="36">
        <f>Y16+Y17+Y18</f>
        <v>4846.652000000001</v>
      </c>
      <c r="Z19" s="36">
        <f>Z16+Z17+Z18</f>
        <v>53313.172</v>
      </c>
      <c r="AA19" s="38">
        <f>AA16+AA17+AA18</f>
        <v>37460</v>
      </c>
      <c r="AB19" s="58">
        <f t="shared" si="1"/>
        <v>89904</v>
      </c>
      <c r="AC19" s="59">
        <f>AC16+AC17+AC18</f>
        <v>18730</v>
      </c>
      <c r="AD19" s="59">
        <f>AD16+AD17+AD18</f>
        <v>37460</v>
      </c>
      <c r="AE19" s="60">
        <f>AE16+AE17+AE18</f>
        <v>823312.064</v>
      </c>
    </row>
    <row r="20" spans="1:31" ht="33" customHeight="1">
      <c r="A20" s="47">
        <v>5</v>
      </c>
      <c r="B20" s="61" t="s">
        <v>39</v>
      </c>
      <c r="C20" s="49">
        <v>1</v>
      </c>
      <c r="D20" s="36">
        <v>5117</v>
      </c>
      <c r="E20" s="49">
        <v>30</v>
      </c>
      <c r="F20" s="50">
        <f>D20*E20%</f>
        <v>1535.1</v>
      </c>
      <c r="G20" s="49">
        <v>15</v>
      </c>
      <c r="H20" s="50">
        <f>D20*G20%</f>
        <v>767.55</v>
      </c>
      <c r="I20" s="49">
        <v>60</v>
      </c>
      <c r="J20" s="50">
        <f>D20*I20%</f>
        <v>3070.2</v>
      </c>
      <c r="K20" s="49" t="s">
        <v>34</v>
      </c>
      <c r="L20" s="50" t="s">
        <v>34</v>
      </c>
      <c r="M20" s="49"/>
      <c r="N20" s="50"/>
      <c r="O20" s="49">
        <v>0.29</v>
      </c>
      <c r="P20" s="50">
        <f>O20*D20</f>
        <v>1483.9299999999998</v>
      </c>
      <c r="Q20" s="50"/>
      <c r="R20" s="50"/>
      <c r="S20" s="50"/>
      <c r="T20" s="50"/>
      <c r="U20" s="50"/>
      <c r="V20" s="51">
        <f t="shared" si="0"/>
        <v>11973.78</v>
      </c>
      <c r="W20" s="51"/>
      <c r="X20" s="62">
        <v>10</v>
      </c>
      <c r="Y20" s="36">
        <f>V20*X20/100</f>
        <v>1197.378</v>
      </c>
      <c r="Z20" s="36">
        <f>V20+Y20</f>
        <v>13171.158000000001</v>
      </c>
      <c r="AA20" s="39">
        <f>D20*2</f>
        <v>10234</v>
      </c>
      <c r="AB20" s="63">
        <f>D20*4.8</f>
        <v>24561.6</v>
      </c>
      <c r="AC20" s="64">
        <f>D20</f>
        <v>5117</v>
      </c>
      <c r="AD20" s="64">
        <f>D20*2</f>
        <v>10234</v>
      </c>
      <c r="AE20" s="36">
        <f>Z20*12+AB20+AC20+AD20+AA20</f>
        <v>208200.496</v>
      </c>
    </row>
    <row r="21" spans="1:31" ht="33.75">
      <c r="A21" s="47">
        <v>6</v>
      </c>
      <c r="B21" s="65" t="s">
        <v>40</v>
      </c>
      <c r="C21" s="49">
        <v>1</v>
      </c>
      <c r="D21" s="36">
        <v>4401</v>
      </c>
      <c r="E21" s="49">
        <v>25</v>
      </c>
      <c r="F21" s="50">
        <f>D21*E21%</f>
        <v>1100.25</v>
      </c>
      <c r="G21" s="49">
        <v>10</v>
      </c>
      <c r="H21" s="50">
        <f>D21*G21%</f>
        <v>440.1</v>
      </c>
      <c r="I21" s="49">
        <v>60</v>
      </c>
      <c r="J21" s="50">
        <f>D21*I21%</f>
        <v>2640.6</v>
      </c>
      <c r="K21" s="49" t="s">
        <v>34</v>
      </c>
      <c r="L21" s="37" t="s">
        <v>34</v>
      </c>
      <c r="M21" s="49"/>
      <c r="N21" s="50"/>
      <c r="O21" s="49">
        <v>0.31</v>
      </c>
      <c r="P21" s="50">
        <f>O21*D21</f>
        <v>1364.31</v>
      </c>
      <c r="Q21" s="50"/>
      <c r="R21" s="50"/>
      <c r="S21" s="50"/>
      <c r="T21" s="37"/>
      <c r="U21" s="37"/>
      <c r="V21" s="51">
        <f t="shared" si="0"/>
        <v>9946.26</v>
      </c>
      <c r="W21" s="51"/>
      <c r="X21" s="62">
        <v>10</v>
      </c>
      <c r="Y21" s="36">
        <f>V21*X21/100</f>
        <v>994.6260000000001</v>
      </c>
      <c r="Z21" s="36">
        <f>V21+Y21</f>
        <v>10940.886</v>
      </c>
      <c r="AA21" s="39">
        <f>D21*2</f>
        <v>8802</v>
      </c>
      <c r="AB21" s="63">
        <f>D21*4.8</f>
        <v>21124.8</v>
      </c>
      <c r="AC21" s="64">
        <f>D21</f>
        <v>4401</v>
      </c>
      <c r="AD21" s="64">
        <f>D21*2</f>
        <v>8802</v>
      </c>
      <c r="AE21" s="36">
        <f>Z21*12+AB21+AC21+AD21+AA21</f>
        <v>174420.432</v>
      </c>
    </row>
    <row r="22" spans="1:31" ht="31.5" customHeight="1">
      <c r="A22" s="47">
        <v>7</v>
      </c>
      <c r="B22" s="66" t="s">
        <v>41</v>
      </c>
      <c r="C22" s="49">
        <f>SUM(C21:C21)</f>
        <v>1</v>
      </c>
      <c r="D22" s="56">
        <v>4401</v>
      </c>
      <c r="E22" s="49">
        <v>25</v>
      </c>
      <c r="F22" s="50">
        <f>D22*E22%</f>
        <v>1100.25</v>
      </c>
      <c r="G22" s="49">
        <v>10</v>
      </c>
      <c r="H22" s="50">
        <f>D22*G22%</f>
        <v>440.1</v>
      </c>
      <c r="I22" s="49">
        <v>60</v>
      </c>
      <c r="J22" s="50">
        <f>D22*I22%</f>
        <v>2640.6</v>
      </c>
      <c r="K22" s="49" t="s">
        <v>34</v>
      </c>
      <c r="L22" s="50" t="s">
        <v>34</v>
      </c>
      <c r="M22" s="49"/>
      <c r="N22" s="50"/>
      <c r="O22" s="49">
        <v>0.31</v>
      </c>
      <c r="P22" s="50">
        <f>O22*D22</f>
        <v>1364.31</v>
      </c>
      <c r="Q22" s="50"/>
      <c r="R22" s="50"/>
      <c r="S22" s="50"/>
      <c r="T22" s="50"/>
      <c r="U22" s="50"/>
      <c r="V22" s="51">
        <f t="shared" si="0"/>
        <v>9946.26</v>
      </c>
      <c r="W22" s="51"/>
      <c r="X22" s="62">
        <v>10</v>
      </c>
      <c r="Y22" s="36">
        <f>V22*X22/100</f>
        <v>994.6260000000001</v>
      </c>
      <c r="Z22" s="36">
        <f>V22+Y22</f>
        <v>10940.886</v>
      </c>
      <c r="AA22" s="39">
        <f>D22*2</f>
        <v>8802</v>
      </c>
      <c r="AB22" s="63">
        <f>D22*4.8</f>
        <v>21124.8</v>
      </c>
      <c r="AC22" s="64">
        <f>D22</f>
        <v>4401</v>
      </c>
      <c r="AD22" s="64">
        <f>D22*2</f>
        <v>8802</v>
      </c>
      <c r="AE22" s="36">
        <f>Z22*12+AB22+AC22+AD22+AA22</f>
        <v>174420.432</v>
      </c>
    </row>
    <row r="23" spans="1:31" ht="20.25" customHeight="1">
      <c r="A23" s="47"/>
      <c r="B23" s="54" t="s">
        <v>13</v>
      </c>
      <c r="C23" s="57">
        <v>3</v>
      </c>
      <c r="D23" s="56">
        <f>D20+D21+D22</f>
        <v>13919</v>
      </c>
      <c r="E23" s="56"/>
      <c r="F23" s="56">
        <f>F20+F21+F22</f>
        <v>3735.6</v>
      </c>
      <c r="G23" s="56"/>
      <c r="H23" s="56">
        <f>H20+H21+H22</f>
        <v>1647.75</v>
      </c>
      <c r="I23" s="56"/>
      <c r="J23" s="56">
        <f>J20+J21+J22</f>
        <v>8351.4</v>
      </c>
      <c r="K23" s="56"/>
      <c r="L23" s="56"/>
      <c r="M23" s="56"/>
      <c r="N23" s="56">
        <f>N20+N21+N22</f>
        <v>0</v>
      </c>
      <c r="O23" s="56"/>
      <c r="P23" s="56">
        <f>P22+P21+P20</f>
        <v>4212.549999999999</v>
      </c>
      <c r="Q23" s="56">
        <f aca="true" t="shared" si="2" ref="Q23:AD23">Q20+Q21+Q22</f>
        <v>0</v>
      </c>
      <c r="R23" s="56">
        <f t="shared" si="2"/>
        <v>0</v>
      </c>
      <c r="S23" s="56">
        <f t="shared" si="2"/>
        <v>0</v>
      </c>
      <c r="T23" s="56">
        <f t="shared" si="2"/>
        <v>0</v>
      </c>
      <c r="U23" s="56">
        <f t="shared" si="2"/>
        <v>0</v>
      </c>
      <c r="V23" s="51">
        <f t="shared" si="0"/>
        <v>31866.3</v>
      </c>
      <c r="W23" s="51"/>
      <c r="X23" s="38"/>
      <c r="Y23" s="36">
        <f>Y20+Y21+Y22</f>
        <v>3186.63</v>
      </c>
      <c r="Z23" s="36">
        <f>Z20+Z21+Z22</f>
        <v>35052.93</v>
      </c>
      <c r="AA23" s="38">
        <f>AA20+AA21+AA22</f>
        <v>27838</v>
      </c>
      <c r="AB23" s="67">
        <f t="shared" si="2"/>
        <v>66811.2</v>
      </c>
      <c r="AC23" s="68">
        <f t="shared" si="2"/>
        <v>13919</v>
      </c>
      <c r="AD23" s="68">
        <f t="shared" si="2"/>
        <v>27838</v>
      </c>
      <c r="AE23" s="69">
        <f>AE20+AE21+AE22</f>
        <v>557041.36</v>
      </c>
    </row>
    <row r="24" spans="1:31" ht="24" customHeight="1">
      <c r="A24" s="137"/>
      <c r="B24" s="138" t="s">
        <v>57</v>
      </c>
      <c r="C24" s="139">
        <f>C23+C19</f>
        <v>6</v>
      </c>
      <c r="D24" s="139">
        <f>D23+D19</f>
        <v>32649</v>
      </c>
      <c r="E24" s="139">
        <f aca="true" t="shared" si="3" ref="E24:AE24">E23+E19</f>
        <v>0</v>
      </c>
      <c r="F24" s="139">
        <f t="shared" si="3"/>
        <v>8807</v>
      </c>
      <c r="G24" s="139">
        <f t="shared" si="3"/>
        <v>0</v>
      </c>
      <c r="H24" s="139">
        <f t="shared" si="3"/>
        <v>3909.65</v>
      </c>
      <c r="I24" s="139">
        <f t="shared" si="3"/>
        <v>0</v>
      </c>
      <c r="J24" s="139">
        <f t="shared" si="3"/>
        <v>25443.699999999997</v>
      </c>
      <c r="K24" s="139">
        <f t="shared" si="3"/>
        <v>0</v>
      </c>
      <c r="L24" s="139">
        <f t="shared" si="3"/>
        <v>0</v>
      </c>
      <c r="M24" s="139">
        <f t="shared" si="3"/>
        <v>0</v>
      </c>
      <c r="N24" s="139">
        <f t="shared" si="3"/>
        <v>0</v>
      </c>
      <c r="O24" s="139">
        <f t="shared" si="3"/>
        <v>0</v>
      </c>
      <c r="P24" s="139">
        <f t="shared" si="3"/>
        <v>9523.47</v>
      </c>
      <c r="Q24" s="139">
        <f t="shared" si="3"/>
        <v>0</v>
      </c>
      <c r="R24" s="139">
        <f t="shared" si="3"/>
        <v>0</v>
      </c>
      <c r="S24" s="139">
        <f t="shared" si="3"/>
        <v>0</v>
      </c>
      <c r="T24" s="139">
        <f t="shared" si="3"/>
        <v>0</v>
      </c>
      <c r="U24" s="139">
        <f t="shared" si="3"/>
        <v>0</v>
      </c>
      <c r="V24" s="140">
        <f t="shared" si="0"/>
        <v>80332.82</v>
      </c>
      <c r="W24" s="140"/>
      <c r="X24" s="139">
        <f t="shared" si="3"/>
        <v>0</v>
      </c>
      <c r="Y24" s="139">
        <f t="shared" si="3"/>
        <v>8033.282000000001</v>
      </c>
      <c r="Z24" s="139">
        <f t="shared" si="3"/>
        <v>88366.102</v>
      </c>
      <c r="AA24" s="141">
        <f t="shared" si="3"/>
        <v>65298</v>
      </c>
      <c r="AB24" s="139">
        <f>AB23+AB19</f>
        <v>156715.2</v>
      </c>
      <c r="AC24" s="141">
        <f t="shared" si="3"/>
        <v>32649</v>
      </c>
      <c r="AD24" s="141">
        <f t="shared" si="3"/>
        <v>65298</v>
      </c>
      <c r="AE24" s="139">
        <f t="shared" si="3"/>
        <v>1380353.424</v>
      </c>
    </row>
    <row r="25" spans="1:31" ht="34.5" customHeight="1">
      <c r="A25" s="47">
        <v>8</v>
      </c>
      <c r="B25" s="65" t="s">
        <v>42</v>
      </c>
      <c r="C25" s="49">
        <v>0.5</v>
      </c>
      <c r="D25" s="50">
        <v>2498</v>
      </c>
      <c r="E25" s="49"/>
      <c r="F25" s="37">
        <v>0</v>
      </c>
      <c r="G25" s="49">
        <v>15</v>
      </c>
      <c r="H25" s="37">
        <f>D25*G25%</f>
        <v>374.7</v>
      </c>
      <c r="I25" s="49"/>
      <c r="J25" s="37">
        <v>0</v>
      </c>
      <c r="K25" s="49">
        <v>50</v>
      </c>
      <c r="L25" s="37">
        <f>D25*K25%</f>
        <v>1249</v>
      </c>
      <c r="M25" s="70">
        <v>16.66</v>
      </c>
      <c r="N25" s="37">
        <f>D25*M25%</f>
        <v>416.1668</v>
      </c>
      <c r="O25" s="49">
        <v>25</v>
      </c>
      <c r="P25" s="37">
        <f>D25*O25%</f>
        <v>624.5</v>
      </c>
      <c r="Q25" s="50"/>
      <c r="R25" s="50"/>
      <c r="S25" s="50"/>
      <c r="T25" s="37"/>
      <c r="U25" s="37"/>
      <c r="V25" s="37">
        <f>D25+H25+L25+N25+P25</f>
        <v>5162.3668</v>
      </c>
      <c r="W25" s="37"/>
      <c r="X25" s="62">
        <v>10</v>
      </c>
      <c r="Y25" s="37">
        <f>V25*X25/100</f>
        <v>516.23668</v>
      </c>
      <c r="Z25" s="37">
        <f>V25+Y25</f>
        <v>5678.60348</v>
      </c>
      <c r="AA25" s="39">
        <f>D25*2</f>
        <v>4996</v>
      </c>
      <c r="AB25" s="45">
        <v>0</v>
      </c>
      <c r="AC25" s="46"/>
      <c r="AD25" s="46"/>
      <c r="AE25" s="50">
        <f>Z25*12+AA25</f>
        <v>73139.24176</v>
      </c>
    </row>
    <row r="26" spans="1:31" ht="12.75">
      <c r="A26" s="47"/>
      <c r="B26" s="54" t="s">
        <v>13</v>
      </c>
      <c r="C26" s="57">
        <v>0.5</v>
      </c>
      <c r="D26" s="56">
        <f>D25</f>
        <v>2498</v>
      </c>
      <c r="E26" s="57"/>
      <c r="F26" s="36">
        <v>0</v>
      </c>
      <c r="G26" s="71"/>
      <c r="H26" s="36">
        <f>H25</f>
        <v>374.7</v>
      </c>
      <c r="I26" s="71"/>
      <c r="J26" s="36">
        <v>0</v>
      </c>
      <c r="K26" s="57"/>
      <c r="L26" s="36">
        <f>L25</f>
        <v>1249</v>
      </c>
      <c r="M26" s="57"/>
      <c r="N26" s="36">
        <f>N25</f>
        <v>416.1668</v>
      </c>
      <c r="O26" s="57"/>
      <c r="P26" s="36">
        <f>P25</f>
        <v>624.5</v>
      </c>
      <c r="Q26" s="56"/>
      <c r="R26" s="56"/>
      <c r="S26" s="56"/>
      <c r="T26" s="36"/>
      <c r="U26" s="36"/>
      <c r="V26" s="36">
        <f>V25</f>
        <v>5162.3668</v>
      </c>
      <c r="W26" s="36"/>
      <c r="X26" s="38"/>
      <c r="Y26" s="36">
        <f>Y25</f>
        <v>516.23668</v>
      </c>
      <c r="Z26" s="36">
        <f>Z25</f>
        <v>5678.60348</v>
      </c>
      <c r="AA26" s="38">
        <f>AA25</f>
        <v>4996</v>
      </c>
      <c r="AB26" s="58">
        <v>0</v>
      </c>
      <c r="AC26" s="71">
        <f>AC25</f>
        <v>0</v>
      </c>
      <c r="AD26" s="71">
        <f>AD25</f>
        <v>0</v>
      </c>
      <c r="AE26" s="56">
        <f>AE25</f>
        <v>73139.24176</v>
      </c>
    </row>
    <row r="27" spans="1:31" ht="15.75" customHeight="1">
      <c r="A27" s="47">
        <v>9</v>
      </c>
      <c r="B27" s="52" t="s">
        <v>43</v>
      </c>
      <c r="C27" s="49">
        <v>1</v>
      </c>
      <c r="D27" s="50">
        <v>4635</v>
      </c>
      <c r="E27" s="49"/>
      <c r="F27" s="37"/>
      <c r="G27" s="49"/>
      <c r="H27" s="37"/>
      <c r="I27" s="49"/>
      <c r="J27" s="37"/>
      <c r="K27" s="49">
        <v>35</v>
      </c>
      <c r="L27" s="37">
        <f>D27*K27%</f>
        <v>1622.25</v>
      </c>
      <c r="M27" s="49">
        <v>0</v>
      </c>
      <c r="N27" s="37">
        <v>0</v>
      </c>
      <c r="O27" s="49">
        <v>25</v>
      </c>
      <c r="P27" s="37">
        <f>D27*O27%</f>
        <v>1158.75</v>
      </c>
      <c r="Q27" s="50"/>
      <c r="R27" s="50">
        <v>0</v>
      </c>
      <c r="S27" s="50">
        <f>D27*25%</f>
        <v>1158.75</v>
      </c>
      <c r="T27" s="62">
        <v>25</v>
      </c>
      <c r="U27" s="37">
        <f>D27*T27%</f>
        <v>1158.75</v>
      </c>
      <c r="V27" s="37">
        <f>U27+S27+P27+L27+D27</f>
        <v>9733.5</v>
      </c>
      <c r="W27" s="37"/>
      <c r="X27" s="62">
        <v>10</v>
      </c>
      <c r="Y27" s="37">
        <f>V27*X27/100</f>
        <v>973.35</v>
      </c>
      <c r="Z27" s="37">
        <f aca="true" t="shared" si="4" ref="Z27:Z34">V27+Y27</f>
        <v>10706.85</v>
      </c>
      <c r="AA27" s="39"/>
      <c r="AB27" s="45">
        <v>0</v>
      </c>
      <c r="AC27" s="72">
        <v>0</v>
      </c>
      <c r="AD27" s="72"/>
      <c r="AE27" s="50">
        <f>Z27*12</f>
        <v>128482.20000000001</v>
      </c>
    </row>
    <row r="28" spans="1:31" ht="12.75" hidden="1">
      <c r="A28" s="47">
        <v>10</v>
      </c>
      <c r="B28" s="52" t="s">
        <v>43</v>
      </c>
      <c r="C28" s="49">
        <v>1</v>
      </c>
      <c r="D28" s="50"/>
      <c r="E28" s="49"/>
      <c r="F28" s="37"/>
      <c r="G28" s="49"/>
      <c r="H28" s="37"/>
      <c r="I28" s="49"/>
      <c r="J28" s="37"/>
      <c r="K28" s="49">
        <v>50</v>
      </c>
      <c r="L28" s="37">
        <v>604</v>
      </c>
      <c r="M28" s="49">
        <v>33.3</v>
      </c>
      <c r="N28" s="37">
        <v>402</v>
      </c>
      <c r="O28" s="49">
        <v>50</v>
      </c>
      <c r="P28" s="37">
        <v>604</v>
      </c>
      <c r="Q28" s="50"/>
      <c r="R28" s="50"/>
      <c r="S28" s="50">
        <v>302</v>
      </c>
      <c r="T28" s="37">
        <v>50</v>
      </c>
      <c r="U28" s="37">
        <v>604</v>
      </c>
      <c r="V28" s="37">
        <v>4224</v>
      </c>
      <c r="W28" s="37"/>
      <c r="X28" s="62"/>
      <c r="Y28" s="37">
        <f>V28*X28/100</f>
        <v>0</v>
      </c>
      <c r="Z28" s="37">
        <f t="shared" si="4"/>
        <v>4224</v>
      </c>
      <c r="AA28" s="39"/>
      <c r="AB28" s="45">
        <v>0</v>
      </c>
      <c r="AC28" s="72">
        <v>0</v>
      </c>
      <c r="AD28" s="72"/>
      <c r="AE28" s="50">
        <f aca="true" t="shared" si="5" ref="AE28:AE34">Z28*12</f>
        <v>50688</v>
      </c>
    </row>
    <row r="29" spans="1:31" ht="12.75" hidden="1">
      <c r="A29" s="47">
        <v>11</v>
      </c>
      <c r="B29" s="52" t="s">
        <v>44</v>
      </c>
      <c r="C29" s="49">
        <v>3.6</v>
      </c>
      <c r="D29" s="50"/>
      <c r="E29" s="49"/>
      <c r="F29" s="37"/>
      <c r="G29" s="49"/>
      <c r="H29" s="37"/>
      <c r="I29" s="49"/>
      <c r="J29" s="37"/>
      <c r="K29" s="49">
        <v>50</v>
      </c>
      <c r="L29" s="37">
        <v>1440</v>
      </c>
      <c r="M29" s="49">
        <v>33.3</v>
      </c>
      <c r="N29" s="37">
        <v>958</v>
      </c>
      <c r="O29" s="49">
        <v>50</v>
      </c>
      <c r="P29" s="37">
        <v>1440</v>
      </c>
      <c r="Q29" s="50"/>
      <c r="R29" s="50"/>
      <c r="S29" s="50"/>
      <c r="T29" s="37">
        <v>14.17</v>
      </c>
      <c r="U29" s="37">
        <v>406</v>
      </c>
      <c r="V29" s="37">
        <v>8924</v>
      </c>
      <c r="W29" s="37"/>
      <c r="X29" s="62"/>
      <c r="Y29" s="37">
        <f>V29*X29/100</f>
        <v>0</v>
      </c>
      <c r="Z29" s="37">
        <f t="shared" si="4"/>
        <v>8924</v>
      </c>
      <c r="AA29" s="39"/>
      <c r="AB29" s="45">
        <v>0</v>
      </c>
      <c r="AC29" s="72">
        <v>0</v>
      </c>
      <c r="AD29" s="72"/>
      <c r="AE29" s="50">
        <f t="shared" si="5"/>
        <v>107088</v>
      </c>
    </row>
    <row r="30" spans="1:31" ht="12.75" hidden="1">
      <c r="A30" s="47">
        <v>12</v>
      </c>
      <c r="B30" s="73" t="s">
        <v>45</v>
      </c>
      <c r="C30" s="49">
        <v>0.5</v>
      </c>
      <c r="D30" s="50"/>
      <c r="E30" s="49"/>
      <c r="F30" s="37"/>
      <c r="G30" s="49"/>
      <c r="H30" s="37"/>
      <c r="I30" s="72"/>
      <c r="J30" s="37"/>
      <c r="K30" s="49">
        <v>50</v>
      </c>
      <c r="L30" s="37">
        <v>200</v>
      </c>
      <c r="M30" s="49">
        <v>33.3</v>
      </c>
      <c r="N30" s="37">
        <v>133</v>
      </c>
      <c r="O30" s="49">
        <v>50</v>
      </c>
      <c r="P30" s="37">
        <v>200</v>
      </c>
      <c r="Q30" s="50"/>
      <c r="R30" s="50"/>
      <c r="S30" s="50"/>
      <c r="T30" s="37">
        <v>14.17</v>
      </c>
      <c r="U30" s="37">
        <v>56.68</v>
      </c>
      <c r="V30" s="37">
        <v>1223</v>
      </c>
      <c r="W30" s="37"/>
      <c r="X30" s="62"/>
      <c r="Y30" s="37">
        <f>V30*X30/100</f>
        <v>0</v>
      </c>
      <c r="Z30" s="37">
        <f t="shared" si="4"/>
        <v>1223</v>
      </c>
      <c r="AA30" s="39"/>
      <c r="AB30" s="45">
        <v>0</v>
      </c>
      <c r="AC30" s="72">
        <v>0</v>
      </c>
      <c r="AD30" s="72"/>
      <c r="AE30" s="50">
        <f t="shared" si="5"/>
        <v>14676</v>
      </c>
    </row>
    <row r="31" spans="1:31" ht="12.75" hidden="1">
      <c r="A31" s="74"/>
      <c r="B31" s="75" t="s">
        <v>13</v>
      </c>
      <c r="C31" s="76">
        <f>SUM(C27:C30)</f>
        <v>6.1</v>
      </c>
      <c r="D31" s="77"/>
      <c r="E31" s="77"/>
      <c r="F31" s="77">
        <f>SUM(F27:F30)</f>
        <v>0</v>
      </c>
      <c r="G31" s="77"/>
      <c r="H31" s="77">
        <f>SUM(H27:H30)</f>
        <v>0</v>
      </c>
      <c r="I31" s="77"/>
      <c r="J31" s="77">
        <f>SUM(J27:J30)</f>
        <v>0</v>
      </c>
      <c r="K31" s="77"/>
      <c r="L31" s="77">
        <f>SUM(L27:L30)</f>
        <v>3866.25</v>
      </c>
      <c r="M31" s="77"/>
      <c r="N31" s="77">
        <f>SUM(N27:N30)</f>
        <v>1493</v>
      </c>
      <c r="O31" s="77"/>
      <c r="P31" s="77">
        <f>SUM(P27:P30)</f>
        <v>3402.75</v>
      </c>
      <c r="Q31" s="77">
        <f>SUM(Q27:Q30)</f>
        <v>0</v>
      </c>
      <c r="R31" s="77">
        <f>SUM(R27:R30)</f>
        <v>0</v>
      </c>
      <c r="S31" s="77">
        <f>SUM(S27:S30)</f>
        <v>1460.75</v>
      </c>
      <c r="T31" s="77"/>
      <c r="U31" s="77">
        <f>SUM(U27:U30)</f>
        <v>2225.43</v>
      </c>
      <c r="V31" s="77">
        <f>SUM(V27:V30)</f>
        <v>24104.5</v>
      </c>
      <c r="W31" s="77"/>
      <c r="X31" s="78"/>
      <c r="Y31" s="37">
        <f>V31*X31/100</f>
        <v>0</v>
      </c>
      <c r="Z31" s="37">
        <f t="shared" si="4"/>
        <v>24104.5</v>
      </c>
      <c r="AA31" s="79"/>
      <c r="AB31" s="80">
        <f>SUM(AB27:AB30)</f>
        <v>0</v>
      </c>
      <c r="AC31" s="71">
        <f>SUM(AC27:AC30)</f>
        <v>0</v>
      </c>
      <c r="AD31" s="71"/>
      <c r="AE31" s="50">
        <f t="shared" si="5"/>
        <v>289254</v>
      </c>
    </row>
    <row r="32" spans="1:31" ht="12.75">
      <c r="A32" s="81">
        <v>10</v>
      </c>
      <c r="B32" s="82" t="s">
        <v>46</v>
      </c>
      <c r="C32" s="83">
        <v>0.6</v>
      </c>
      <c r="D32" s="84">
        <v>2236</v>
      </c>
      <c r="E32" s="84"/>
      <c r="F32" s="84">
        <v>0</v>
      </c>
      <c r="G32" s="84"/>
      <c r="H32" s="84">
        <v>0</v>
      </c>
      <c r="I32" s="84"/>
      <c r="J32" s="84">
        <v>0</v>
      </c>
      <c r="K32" s="85" t="s">
        <v>47</v>
      </c>
      <c r="L32" s="84">
        <f>D32*K32%</f>
        <v>827.3199999999999</v>
      </c>
      <c r="M32" s="84"/>
      <c r="N32" s="84">
        <v>0</v>
      </c>
      <c r="O32" s="79">
        <v>25</v>
      </c>
      <c r="P32" s="84">
        <f>D32*O32%</f>
        <v>559</v>
      </c>
      <c r="Q32" s="84"/>
      <c r="R32" s="86"/>
      <c r="S32" s="84"/>
      <c r="T32" s="84"/>
      <c r="U32" s="84">
        <v>0</v>
      </c>
      <c r="V32" s="84">
        <f>D32+L32+P32+R32</f>
        <v>3622.3199999999997</v>
      </c>
      <c r="W32" s="84">
        <v>100.08</v>
      </c>
      <c r="X32" s="79">
        <v>10</v>
      </c>
      <c r="Y32" s="37">
        <f>(V32+W32)*X32/100</f>
        <v>372.24</v>
      </c>
      <c r="Z32" s="37">
        <f t="shared" si="4"/>
        <v>3994.5599999999995</v>
      </c>
      <c r="AA32" s="79"/>
      <c r="AB32" s="87">
        <v>0</v>
      </c>
      <c r="AC32" s="88">
        <v>0</v>
      </c>
      <c r="AD32" s="88"/>
      <c r="AE32" s="50">
        <f t="shared" si="5"/>
        <v>47934.719999999994</v>
      </c>
    </row>
    <row r="33" spans="1:31" ht="12.75">
      <c r="A33" s="81">
        <v>11</v>
      </c>
      <c r="B33" s="82" t="s">
        <v>48</v>
      </c>
      <c r="C33" s="83">
        <v>1</v>
      </c>
      <c r="D33" s="84">
        <v>3728</v>
      </c>
      <c r="E33" s="84"/>
      <c r="F33" s="84">
        <v>0</v>
      </c>
      <c r="G33" s="84"/>
      <c r="H33" s="84">
        <v>0</v>
      </c>
      <c r="I33" s="84"/>
      <c r="J33" s="84">
        <v>0</v>
      </c>
      <c r="K33" s="85" t="s">
        <v>49</v>
      </c>
      <c r="L33" s="84">
        <f>D33*K33%</f>
        <v>559.1999999999999</v>
      </c>
      <c r="M33" s="84"/>
      <c r="N33" s="84">
        <v>0</v>
      </c>
      <c r="O33" s="79">
        <v>25</v>
      </c>
      <c r="P33" s="84">
        <f>D33*O33%</f>
        <v>932</v>
      </c>
      <c r="Q33" s="84"/>
      <c r="R33" s="84">
        <v>0</v>
      </c>
      <c r="S33" s="84">
        <v>0</v>
      </c>
      <c r="T33" s="86">
        <v>14.17</v>
      </c>
      <c r="U33" s="84">
        <f>T33%*D33</f>
        <v>528.2576</v>
      </c>
      <c r="V33" s="84">
        <f>U33+P33+L33+D33</f>
        <v>5747.4576</v>
      </c>
      <c r="W33" s="84"/>
      <c r="X33" s="79">
        <v>10</v>
      </c>
      <c r="Y33" s="37">
        <f>V33*X33/100</f>
        <v>574.74576</v>
      </c>
      <c r="Z33" s="37">
        <f t="shared" si="4"/>
        <v>6322.2033599999995</v>
      </c>
      <c r="AA33" s="79"/>
      <c r="AB33" s="87">
        <v>0</v>
      </c>
      <c r="AC33" s="88">
        <v>0</v>
      </c>
      <c r="AD33" s="88"/>
      <c r="AE33" s="50">
        <f t="shared" si="5"/>
        <v>75866.44032</v>
      </c>
    </row>
    <row r="34" spans="1:31" ht="12.75">
      <c r="A34" s="81">
        <v>12</v>
      </c>
      <c r="B34" s="82" t="s">
        <v>44</v>
      </c>
      <c r="C34" s="83">
        <v>3.45</v>
      </c>
      <c r="D34" s="84">
        <v>12858</v>
      </c>
      <c r="E34" s="84"/>
      <c r="F34" s="84">
        <v>0</v>
      </c>
      <c r="G34" s="84"/>
      <c r="H34" s="84">
        <v>0</v>
      </c>
      <c r="I34" s="84"/>
      <c r="J34" s="84">
        <v>0</v>
      </c>
      <c r="K34" s="85"/>
      <c r="L34" s="84">
        <f>D34*K34%</f>
        <v>0</v>
      </c>
      <c r="M34" s="84"/>
      <c r="N34" s="84">
        <v>0</v>
      </c>
      <c r="O34" s="79">
        <v>25</v>
      </c>
      <c r="P34" s="84">
        <f>D34*O34%</f>
        <v>3214.5</v>
      </c>
      <c r="Q34" s="84"/>
      <c r="R34" s="86">
        <v>0</v>
      </c>
      <c r="S34" s="84">
        <v>0</v>
      </c>
      <c r="T34" s="86">
        <v>14.17</v>
      </c>
      <c r="U34" s="89">
        <f>D34*T34%</f>
        <v>1821.9786</v>
      </c>
      <c r="V34" s="84">
        <f>U34+P34+L34+D34</f>
        <v>17894.478600000002</v>
      </c>
      <c r="W34" s="84"/>
      <c r="X34" s="79">
        <v>10</v>
      </c>
      <c r="Y34" s="37">
        <f>V34*X34/100</f>
        <v>1789.4478600000002</v>
      </c>
      <c r="Z34" s="37">
        <f t="shared" si="4"/>
        <v>19683.926460000002</v>
      </c>
      <c r="AA34" s="79"/>
      <c r="AB34" s="87">
        <v>0</v>
      </c>
      <c r="AC34" s="88">
        <v>0</v>
      </c>
      <c r="AD34" s="88"/>
      <c r="AE34" s="50">
        <f t="shared" si="5"/>
        <v>236207.11752000003</v>
      </c>
    </row>
    <row r="35" spans="1:31" ht="13.5" thickBot="1">
      <c r="A35" s="81"/>
      <c r="B35" s="90" t="s">
        <v>13</v>
      </c>
      <c r="C35" s="91">
        <f>C27+C32+C33+C34</f>
        <v>6.050000000000001</v>
      </c>
      <c r="D35" s="92">
        <f>D27+D32+D33+D34</f>
        <v>23457</v>
      </c>
      <c r="E35" s="92"/>
      <c r="F35" s="92">
        <f>SUM(F27:F34)</f>
        <v>0</v>
      </c>
      <c r="G35" s="93"/>
      <c r="H35" s="92">
        <f>SUM(H27:H34)</f>
        <v>0</v>
      </c>
      <c r="I35" s="93">
        <v>0</v>
      </c>
      <c r="J35" s="92">
        <f>SUM(J27:J34)</f>
        <v>0</v>
      </c>
      <c r="K35" s="92"/>
      <c r="L35" s="92">
        <f>L27+L32+L33+L34</f>
        <v>3008.7699999999995</v>
      </c>
      <c r="M35" s="92">
        <v>0</v>
      </c>
      <c r="N35" s="92">
        <f>N27+N32+N33+N34</f>
        <v>0</v>
      </c>
      <c r="O35" s="93">
        <v>0</v>
      </c>
      <c r="P35" s="92">
        <f>P27+P32+P33+P34</f>
        <v>5864.25</v>
      </c>
      <c r="Q35" s="92">
        <f>SUM(Q27:Q34)</f>
        <v>0</v>
      </c>
      <c r="R35" s="94">
        <f>R32+R33</f>
        <v>0</v>
      </c>
      <c r="S35" s="92">
        <f>S32+S27</f>
        <v>1158.75</v>
      </c>
      <c r="T35" s="92">
        <v>0</v>
      </c>
      <c r="U35" s="95">
        <f>U27+U34+U33</f>
        <v>3508.9862</v>
      </c>
      <c r="V35" s="92">
        <f>V27+V32+V33+V34</f>
        <v>36997.7562</v>
      </c>
      <c r="W35" s="92"/>
      <c r="X35" s="96"/>
      <c r="Y35" s="92">
        <f>Y27+Y32+Y33+Y34</f>
        <v>3709.78362</v>
      </c>
      <c r="Z35" s="92">
        <f>Z27+Z32+Z33+Z34</f>
        <v>40707.539820000005</v>
      </c>
      <c r="AA35" s="79"/>
      <c r="AB35" s="97">
        <f>SUM(AB27:AB34)</f>
        <v>0</v>
      </c>
      <c r="AC35" s="71">
        <f>SUM(AC27:AC34)</f>
        <v>0</v>
      </c>
      <c r="AD35" s="71"/>
      <c r="AE35" s="56">
        <f>AE27+AE32+AE33+AE34</f>
        <v>488490.47784000007</v>
      </c>
    </row>
    <row r="36" spans="1:31" s="107" customFormat="1" ht="20.25" customHeight="1">
      <c r="A36" s="98"/>
      <c r="B36" s="98" t="s">
        <v>50</v>
      </c>
      <c r="C36" s="99">
        <f>C14+C19+C23+C26+C35</f>
        <v>13.55</v>
      </c>
      <c r="D36" s="100">
        <f aca="true" t="shared" si="6" ref="D36:J36">D14+D19+D23+D26+D35</f>
        <v>68838</v>
      </c>
      <c r="E36" s="100"/>
      <c r="F36" s="100">
        <f t="shared" si="6"/>
        <v>8807</v>
      </c>
      <c r="G36" s="100"/>
      <c r="H36" s="100">
        <f t="shared" si="6"/>
        <v>4284.35</v>
      </c>
      <c r="I36" s="100"/>
      <c r="J36" s="100">
        <f t="shared" si="6"/>
        <v>25443.699999999997</v>
      </c>
      <c r="K36" s="100"/>
      <c r="L36" s="100">
        <f>L35+L26</f>
        <v>4257.7699999999995</v>
      </c>
      <c r="M36" s="100">
        <f>M14+M19+M23+M26+M35</f>
        <v>0</v>
      </c>
      <c r="N36" s="100">
        <f>N14+N19+N23+N26+N35</f>
        <v>416.1668</v>
      </c>
      <c r="O36" s="101"/>
      <c r="P36" s="100">
        <f>P14+P19+P23+P26+P35</f>
        <v>46509.53999999999</v>
      </c>
      <c r="Q36" s="100">
        <f>Q14+Q19+Q23+Q26+Q35</f>
        <v>0</v>
      </c>
      <c r="R36" s="101">
        <f>R35</f>
        <v>0</v>
      </c>
      <c r="S36" s="100">
        <f>S14+S19+S23+S26+S35</f>
        <v>1158.75</v>
      </c>
      <c r="T36" s="100">
        <f>T14+T19+T23+T26+T35</f>
        <v>0</v>
      </c>
      <c r="U36" s="102">
        <f>U23+U35</f>
        <v>3508.9862</v>
      </c>
      <c r="V36" s="100">
        <f>V14+V19+V23+V26+V35</f>
        <v>163224.263</v>
      </c>
      <c r="W36" s="100"/>
      <c r="X36" s="103"/>
      <c r="Y36" s="100">
        <f>Y14+Y19+Y23+Y26+Y35</f>
        <v>16332.4343</v>
      </c>
      <c r="Z36" s="100">
        <f>Z14+Z19+Z23+Z26+Z35</f>
        <v>179556.6973</v>
      </c>
      <c r="AA36" s="104">
        <f>AA14+AA19+AA23+AA26+AA35</f>
        <v>90762</v>
      </c>
      <c r="AB36" s="105">
        <f>AB14+AB19+AB23+AB26+AB35</f>
        <v>205838.40000000002</v>
      </c>
      <c r="AC36" s="106">
        <f>AC14+AC19+AC23+AC26</f>
        <v>48000</v>
      </c>
      <c r="AD36" s="106">
        <f>AD14+AD19+AD23+AD26</f>
        <v>96000</v>
      </c>
      <c r="AE36" s="99">
        <f>AE14+AE19+AE23+AE26+AE35</f>
        <v>2595280.7676</v>
      </c>
    </row>
    <row r="37" spans="1:31" s="116" customFormat="1" ht="28.5" customHeight="1">
      <c r="A37" s="108">
        <v>1</v>
      </c>
      <c r="B37" s="109" t="s">
        <v>51</v>
      </c>
      <c r="C37" s="110">
        <v>0.4</v>
      </c>
      <c r="D37" s="111">
        <v>1997</v>
      </c>
      <c r="E37" s="108"/>
      <c r="F37" s="111"/>
      <c r="G37" s="108">
        <v>10</v>
      </c>
      <c r="H37" s="111">
        <f>D37*G37%</f>
        <v>199.70000000000002</v>
      </c>
      <c r="I37" s="111"/>
      <c r="J37" s="111"/>
      <c r="K37" s="108">
        <v>50</v>
      </c>
      <c r="L37" s="108">
        <f>D37*50%</f>
        <v>998.5</v>
      </c>
      <c r="M37" s="112">
        <v>16.66</v>
      </c>
      <c r="N37" s="111">
        <f>D37*16.66%</f>
        <v>332.7002</v>
      </c>
      <c r="O37" s="108">
        <v>10</v>
      </c>
      <c r="P37" s="111">
        <f>D37*10%</f>
        <v>199.70000000000002</v>
      </c>
      <c r="Q37" s="108"/>
      <c r="R37" s="111"/>
      <c r="S37" s="111"/>
      <c r="T37" s="111"/>
      <c r="U37" s="111"/>
      <c r="V37" s="111">
        <f>P37+N37+L37+H37+D37</f>
        <v>3727.6002</v>
      </c>
      <c r="W37" s="111"/>
      <c r="X37" s="113">
        <v>10</v>
      </c>
      <c r="Y37" s="111">
        <f>V37*X37/100</f>
        <v>372.76002</v>
      </c>
      <c r="Z37" s="111">
        <f>V37+Y37</f>
        <v>4100.36022</v>
      </c>
      <c r="AA37" s="113">
        <f>D37*2</f>
        <v>3994</v>
      </c>
      <c r="AB37" s="114"/>
      <c r="AC37" s="115"/>
      <c r="AD37" s="115"/>
      <c r="AE37" s="111">
        <f>Z37*12+AA37</f>
        <v>53198.32264</v>
      </c>
    </row>
    <row r="38" spans="1:31" ht="23.25" customHeight="1">
      <c r="A38" s="117"/>
      <c r="B38" s="98" t="s">
        <v>52</v>
      </c>
      <c r="C38" s="118">
        <f>C36+C37</f>
        <v>13.950000000000001</v>
      </c>
      <c r="D38" s="50">
        <f>D36+D37</f>
        <v>70835</v>
      </c>
      <c r="E38" s="49"/>
      <c r="F38" s="50">
        <f>F36+F37</f>
        <v>8807</v>
      </c>
      <c r="G38" s="50"/>
      <c r="H38" s="50">
        <f>H36+H37</f>
        <v>4484.05</v>
      </c>
      <c r="I38" s="50"/>
      <c r="J38" s="50">
        <f>J36+J37</f>
        <v>25443.699999999997</v>
      </c>
      <c r="K38" s="50"/>
      <c r="L38" s="50">
        <f>L36+L37</f>
        <v>5256.2699999999995</v>
      </c>
      <c r="M38" s="50"/>
      <c r="N38" s="50">
        <f>N36+N37</f>
        <v>748.867</v>
      </c>
      <c r="O38" s="50"/>
      <c r="P38" s="50">
        <f>P36+P37</f>
        <v>46709.23999999999</v>
      </c>
      <c r="Q38" s="50">
        <f>Q36+Q37</f>
        <v>0</v>
      </c>
      <c r="R38" s="70">
        <f>R36+R37</f>
        <v>0</v>
      </c>
      <c r="S38" s="50">
        <f>S36+S37</f>
        <v>1158.75</v>
      </c>
      <c r="T38" s="50"/>
      <c r="U38" s="118">
        <f aca="true" t="shared" si="7" ref="U38:AE38">U36+U37</f>
        <v>3508.9862</v>
      </c>
      <c r="V38" s="50">
        <f>V36+V37</f>
        <v>166951.8632</v>
      </c>
      <c r="W38" s="50"/>
      <c r="X38" s="72"/>
      <c r="Y38" s="50">
        <f>Y36+Y37</f>
        <v>16705.194320000002</v>
      </c>
      <c r="Z38" s="50">
        <f>Z36+Z37</f>
        <v>183657.05752</v>
      </c>
      <c r="AA38" s="72">
        <f>AA36+AA37</f>
        <v>94756</v>
      </c>
      <c r="AB38" s="119">
        <f t="shared" si="7"/>
        <v>205838.40000000002</v>
      </c>
      <c r="AC38" s="72">
        <f t="shared" si="7"/>
        <v>48000</v>
      </c>
      <c r="AD38" s="72">
        <f t="shared" si="7"/>
        <v>96000</v>
      </c>
      <c r="AE38" s="120">
        <f t="shared" si="7"/>
        <v>2648479.09024</v>
      </c>
    </row>
    <row r="39" spans="1:31" ht="34.5" customHeight="1">
      <c r="A39" s="32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</row>
    <row r="40" spans="1:31" s="107" customFormat="1" ht="15">
      <c r="A40" s="121"/>
      <c r="B40" s="121"/>
      <c r="C40" s="150" t="s">
        <v>53</v>
      </c>
      <c r="D40" s="150"/>
      <c r="E40" s="150"/>
      <c r="F40" s="150"/>
      <c r="G40" s="150"/>
      <c r="H40" s="150"/>
      <c r="I40" s="150"/>
      <c r="J40" s="150"/>
      <c r="K40" s="150"/>
      <c r="L40" s="121"/>
      <c r="M40" s="150" t="s">
        <v>54</v>
      </c>
      <c r="N40" s="150"/>
      <c r="O40" s="150"/>
      <c r="P40" s="150"/>
      <c r="Q40" s="121"/>
      <c r="R40" s="122"/>
      <c r="S40" s="122"/>
      <c r="T40" s="122"/>
      <c r="U40" s="122"/>
      <c r="V40" s="122"/>
      <c r="W40" s="122"/>
      <c r="X40" s="123"/>
      <c r="Y40" s="122"/>
      <c r="Z40" s="122"/>
      <c r="AA40" s="124"/>
      <c r="AB40" s="125"/>
      <c r="AC40" s="123"/>
      <c r="AD40" s="123"/>
      <c r="AE40" s="122"/>
    </row>
    <row r="41" ht="49.5" customHeight="1" hidden="1"/>
    <row r="42" spans="3:28" ht="12.75" hidden="1"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</row>
    <row r="43" ht="12.75" hidden="1"/>
    <row r="44" spans="3:28" ht="12.75" hidden="1"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</row>
    <row r="55" ht="12.75">
      <c r="H55" s="126"/>
    </row>
  </sheetData>
  <sheetProtection/>
  <mergeCells count="32">
    <mergeCell ref="A12:A13"/>
    <mergeCell ref="C12:C13"/>
    <mergeCell ref="O11:P12"/>
    <mergeCell ref="I11:J12"/>
    <mergeCell ref="K11:L12"/>
    <mergeCell ref="AD11:AD13"/>
    <mergeCell ref="M40:P40"/>
    <mergeCell ref="C42:AB42"/>
    <mergeCell ref="AA11:AA13"/>
    <mergeCell ref="AB11:AB13"/>
    <mergeCell ref="AC11:AC13"/>
    <mergeCell ref="B9:AE9"/>
    <mergeCell ref="AE11:AE13"/>
    <mergeCell ref="M11:N12"/>
    <mergeCell ref="T11:U11"/>
    <mergeCell ref="W11:W13"/>
    <mergeCell ref="C44:AB44"/>
    <mergeCell ref="X12:X13"/>
    <mergeCell ref="Y12:Y13"/>
    <mergeCell ref="B39:AE39"/>
    <mergeCell ref="C40:K40"/>
    <mergeCell ref="D11:D13"/>
    <mergeCell ref="E11:F12"/>
    <mergeCell ref="X11:Y11"/>
    <mergeCell ref="G11:H12"/>
    <mergeCell ref="B11:B13"/>
    <mergeCell ref="R1:AE1"/>
    <mergeCell ref="U3:V3"/>
    <mergeCell ref="AB4:AE4"/>
    <mergeCell ref="T6:U6"/>
    <mergeCell ref="B7:AE7"/>
    <mergeCell ref="B8:AE8"/>
  </mergeCells>
  <printOptions/>
  <pageMargins left="0.5118110236220472" right="0.1968503937007874" top="0.1968503937007874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2016-11-02T10:43:18Z</cp:lastPrinted>
  <dcterms:created xsi:type="dcterms:W3CDTF">2015-10-06T13:08:43Z</dcterms:created>
  <dcterms:modified xsi:type="dcterms:W3CDTF">2016-11-02T10:44:11Z</dcterms:modified>
  <cp:category/>
  <cp:version/>
  <cp:contentType/>
  <cp:contentStatus/>
</cp:coreProperties>
</file>